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1D" lockStructure="1"/>
  <bookViews>
    <workbookView xWindow="240" yWindow="50" windowWidth="11340" windowHeight="7830"/>
  </bookViews>
  <sheets>
    <sheet name="Revenues" sheetId="7" r:id="rId1"/>
    <sheet name="Expenditures" sheetId="2" r:id="rId2"/>
    <sheet name="Travel" sheetId="5" r:id="rId3"/>
    <sheet name="Savings" sheetId="8" r:id="rId4"/>
    <sheet name="Scholarship" sheetId="6" r:id="rId5"/>
  </sheets>
  <definedNames>
    <definedName name="_xlnm.Print_Area" localSheetId="1">Expenditures!$A$1:$H$75</definedName>
    <definedName name="_xlnm.Print_Area" localSheetId="0">Revenues!$A$1:$H$25</definedName>
    <definedName name="_xlnm.Print_Area" localSheetId="3">Savings!$A$1:$H$20</definedName>
    <definedName name="_xlnm.Print_Area" localSheetId="4">Scholarship!$A$1:$H$33</definedName>
    <definedName name="_xlnm.Print_Area" localSheetId="2">Travel!$A$1:$E$120</definedName>
    <definedName name="_xlnm.Print_Titles" localSheetId="1">Expenditures!$1:$1</definedName>
  </definedNames>
  <calcPr calcId="145621"/>
</workbook>
</file>

<file path=xl/calcChain.xml><?xml version="1.0" encoding="utf-8"?>
<calcChain xmlns="http://schemas.openxmlformats.org/spreadsheetml/2006/main">
  <c r="D18" i="7" l="1"/>
  <c r="D12" i="6"/>
  <c r="D48" i="2" l="1"/>
  <c r="A28" i="6" l="1"/>
  <c r="A12" i="6"/>
  <c r="B28" i="6"/>
  <c r="B70" i="2"/>
  <c r="D8" i="8"/>
  <c r="C8" i="8"/>
  <c r="B12" i="6"/>
  <c r="B18" i="7"/>
  <c r="C27" i="2" l="1"/>
  <c r="B27" i="2"/>
  <c r="A27" i="2"/>
  <c r="E7" i="2"/>
  <c r="D18" i="8" l="1"/>
  <c r="C18" i="8"/>
  <c r="B18" i="8"/>
  <c r="A18" i="8"/>
  <c r="B30" i="6" l="1"/>
  <c r="E8" i="7"/>
  <c r="E23" i="7"/>
  <c r="A8" i="8"/>
  <c r="E16" i="7"/>
  <c r="D27" i="2"/>
  <c r="E73" i="2"/>
  <c r="E59" i="2"/>
  <c r="E33" i="2"/>
  <c r="D7" i="5"/>
  <c r="E12" i="2" s="1"/>
  <c r="D99" i="5"/>
  <c r="D96" i="5"/>
  <c r="D93" i="5"/>
  <c r="D85" i="5"/>
  <c r="E24" i="2" s="1"/>
  <c r="D82" i="5"/>
  <c r="E23" i="2" s="1"/>
  <c r="D73" i="5"/>
  <c r="E22" i="2" s="1"/>
  <c r="D66" i="5"/>
  <c r="E21" i="2" s="1"/>
  <c r="D57" i="5"/>
  <c r="E20" i="2" s="1"/>
  <c r="D48" i="5"/>
  <c r="E19" i="2" s="1"/>
  <c r="D36" i="5"/>
  <c r="E26" i="2" s="1"/>
  <c r="D28" i="5"/>
  <c r="E17" i="2" s="1"/>
  <c r="D19" i="5"/>
  <c r="E16" i="2" s="1"/>
  <c r="D17" i="5"/>
  <c r="E15" i="2" s="1"/>
  <c r="E30" i="6"/>
  <c r="E16" i="6"/>
  <c r="E7" i="6"/>
  <c r="E18" i="8"/>
  <c r="C23" i="7"/>
  <c r="A23" i="7"/>
  <c r="D8" i="7"/>
  <c r="D59" i="2"/>
  <c r="D16" i="7"/>
  <c r="D23" i="7"/>
  <c r="E13" i="8"/>
  <c r="D13" i="8"/>
  <c r="D20" i="8" s="1"/>
  <c r="A73" i="2"/>
  <c r="A48" i="2"/>
  <c r="B16" i="7"/>
  <c r="D30" i="6"/>
  <c r="D16" i="6"/>
  <c r="D7" i="6"/>
  <c r="D33" i="2"/>
  <c r="C33" i="2"/>
  <c r="C48" i="2"/>
  <c r="C59" i="2"/>
  <c r="D73" i="2"/>
  <c r="C73" i="2"/>
  <c r="D7" i="2"/>
  <c r="C7" i="2"/>
  <c r="A33" i="2"/>
  <c r="B33" i="2"/>
  <c r="A59" i="2"/>
  <c r="C16" i="6"/>
  <c r="C30" i="6"/>
  <c r="C7" i="6"/>
  <c r="C13" i="8"/>
  <c r="C20" i="8" s="1"/>
  <c r="C8" i="7"/>
  <c r="C16" i="7"/>
  <c r="B73" i="2"/>
  <c r="B59" i="2"/>
  <c r="B48" i="2"/>
  <c r="B7" i="2"/>
  <c r="B7" i="6"/>
  <c r="A8" i="7"/>
  <c r="A16" i="7"/>
  <c r="A7" i="6"/>
  <c r="D105" i="5"/>
  <c r="D111" i="5"/>
  <c r="B23" i="7"/>
  <c r="D5" i="5"/>
  <c r="E13" i="2" s="1"/>
  <c r="D102" i="5"/>
  <c r="D108" i="5"/>
  <c r="D114" i="5"/>
  <c r="D119" i="5"/>
  <c r="B16" i="6"/>
  <c r="B8" i="8"/>
  <c r="B13" i="8"/>
  <c r="B20" i="8" s="1"/>
  <c r="B8" i="7"/>
  <c r="A7" i="2"/>
  <c r="A13" i="8"/>
  <c r="A20" i="8" s="1"/>
  <c r="A30" i="6"/>
  <c r="A16" i="6"/>
  <c r="D37" i="5" l="1"/>
  <c r="D8" i="5"/>
  <c r="E27" i="2"/>
  <c r="C25" i="7"/>
  <c r="D25" i="7"/>
  <c r="D120" i="5"/>
  <c r="E39" i="2" s="1"/>
  <c r="E48" i="2" s="1"/>
  <c r="A75" i="2"/>
  <c r="B33" i="6"/>
  <c r="C33" i="6"/>
  <c r="A33" i="6"/>
  <c r="B25" i="7"/>
  <c r="E25" i="7"/>
  <c r="A25" i="7"/>
  <c r="E33" i="6"/>
  <c r="D86" i="5"/>
  <c r="D29" i="5"/>
  <c r="D33" i="6"/>
  <c r="E8" i="8"/>
  <c r="E20" i="8"/>
  <c r="B75" i="2"/>
  <c r="C75" i="2"/>
  <c r="E75" i="2" l="1"/>
  <c r="D75" i="2"/>
</calcChain>
</file>

<file path=xl/sharedStrings.xml><?xml version="1.0" encoding="utf-8"?>
<sst xmlns="http://schemas.openxmlformats.org/spreadsheetml/2006/main" count="463" uniqueCount="252">
  <si>
    <t>DESCRIPTION</t>
  </si>
  <si>
    <t>ACADEMY/EDUCATION SESSIONS</t>
  </si>
  <si>
    <t>TOTAL ACADEMY SESSIONS</t>
  </si>
  <si>
    <t>ANNUAL CONFERENCE</t>
  </si>
  <si>
    <t>TOTAL CONFERENCE REVENUE</t>
  </si>
  <si>
    <t>MISCELLANEOUS</t>
  </si>
  <si>
    <t>TOTAL REVENUES</t>
  </si>
  <si>
    <t>Comments</t>
  </si>
  <si>
    <t>Guest meals</t>
  </si>
  <si>
    <t>REVENUES</t>
  </si>
  <si>
    <t>TOTAL BOARD EXPENSES</t>
  </si>
  <si>
    <t>COMMUNICATION EXPENSES</t>
  </si>
  <si>
    <t>TOTAL COMMUNICATION EXPENSES</t>
  </si>
  <si>
    <t>TOTAL ANNUAL CONFERENCE</t>
  </si>
  <si>
    <t>TOTAL MISCELLANEOUS</t>
  </si>
  <si>
    <t>CONTINGENCY</t>
  </si>
  <si>
    <t>TOTAL EXPENDITURES</t>
  </si>
  <si>
    <t xml:space="preserve">  </t>
  </si>
  <si>
    <t>Auction Item</t>
  </si>
  <si>
    <t>EXPENDITURES</t>
  </si>
  <si>
    <t>Registration/early</t>
  </si>
  <si>
    <t>Airline</t>
  </si>
  <si>
    <t>Ground Transp</t>
  </si>
  <si>
    <t>Parking (Sea-Tac)</t>
  </si>
  <si>
    <t>Meals</t>
  </si>
  <si>
    <t xml:space="preserve">   Subtotal</t>
  </si>
  <si>
    <t xml:space="preserve">Meals </t>
  </si>
  <si>
    <t>Dates</t>
  </si>
  <si>
    <t>Ground transp</t>
  </si>
  <si>
    <t>Hotel - Complimentary (Contract)</t>
  </si>
  <si>
    <t>Item</t>
  </si>
  <si>
    <t>NCI DIRECTOR TRAVEL</t>
  </si>
  <si>
    <t>Transportation/mileage</t>
  </si>
  <si>
    <t>1/3 Shared Cost with AK &amp; OR</t>
  </si>
  <si>
    <t>TOTAL NCI DIRECTOR TRAVEL</t>
  </si>
  <si>
    <t xml:space="preserve">   IIMC President</t>
  </si>
  <si>
    <t>Welcoming gift</t>
  </si>
  <si>
    <t xml:space="preserve">   AK President</t>
  </si>
  <si>
    <t xml:space="preserve">   OR President</t>
  </si>
  <si>
    <t xml:space="preserve">   CA President</t>
  </si>
  <si>
    <t xml:space="preserve">   BC President</t>
  </si>
  <si>
    <t>Policy</t>
  </si>
  <si>
    <t>PRESIDENT TRAVEL</t>
  </si>
  <si>
    <t>Education Committee</t>
  </si>
  <si>
    <t>Planning Committee</t>
  </si>
  <si>
    <t>Secretary</t>
  </si>
  <si>
    <t>President Elect</t>
  </si>
  <si>
    <t>President</t>
  </si>
  <si>
    <t>Per NCI Agreement</t>
  </si>
  <si>
    <t>Exec Comm Travel Policy</t>
  </si>
  <si>
    <t>NCI Director</t>
  </si>
  <si>
    <t>Elections Committee</t>
  </si>
  <si>
    <t>Committee Chairs, President, President-Elect, Past President</t>
  </si>
  <si>
    <t>Name badges, signage, easel pads, etc.</t>
  </si>
  <si>
    <t>WMCA Expense Policy</t>
  </si>
  <si>
    <t>Planning Committee, President &amp; President-Elect</t>
  </si>
  <si>
    <t>Treasurer</t>
  </si>
  <si>
    <t>Secretary/Treasurer</t>
  </si>
  <si>
    <t>WMCA Exec Comm Travel Policy</t>
  </si>
  <si>
    <t>IIMC EXPENSES</t>
  </si>
  <si>
    <t>TOTAL IIMC EXPENSES</t>
  </si>
  <si>
    <t>Airfare</t>
  </si>
  <si>
    <t>TOTAL PRESIDENT TRAVEL</t>
  </si>
  <si>
    <t>TOTAL PRESIDENT ELECT TRAVEL</t>
  </si>
  <si>
    <t>TOTAL HOSPITALITY EXPENSES FOR INCOMING GUESTS AT WMCA CONF</t>
  </si>
  <si>
    <t>Audio Visual</t>
  </si>
  <si>
    <t>Decorations</t>
  </si>
  <si>
    <t>Drawings/door prizes</t>
  </si>
  <si>
    <t>Postage</t>
  </si>
  <si>
    <t>Insurance/Directors &amp; Officers</t>
  </si>
  <si>
    <t>Condolences</t>
  </si>
  <si>
    <t>Bank Charges</t>
  </si>
  <si>
    <t>501c(3)</t>
  </si>
  <si>
    <t>Region IX Assessment Pool</t>
  </si>
  <si>
    <t>MCEF Donation</t>
  </si>
  <si>
    <t>Oregon Conference</t>
  </si>
  <si>
    <t>California Conference</t>
  </si>
  <si>
    <t>IIMC Conference</t>
  </si>
  <si>
    <t>British Columbia Conference</t>
  </si>
  <si>
    <t>Alaska Conference</t>
  </si>
  <si>
    <t>Other</t>
  </si>
  <si>
    <t>WMCA Conference</t>
  </si>
  <si>
    <t>Recognition Awards</t>
  </si>
  <si>
    <t>Refunds</t>
  </si>
  <si>
    <t xml:space="preserve">Speakers </t>
  </si>
  <si>
    <t>Special Entertainment</t>
  </si>
  <si>
    <t>Supplies</t>
  </si>
  <si>
    <t>President Elect Travel</t>
  </si>
  <si>
    <t>President Travel</t>
  </si>
  <si>
    <t>(Negotiated speaker fees, lodging, meals, travel &amp; gifts</t>
  </si>
  <si>
    <t>NCI Director Travel</t>
  </si>
  <si>
    <t>Spring</t>
  </si>
  <si>
    <t>Donations</t>
  </si>
  <si>
    <t>Exhibitors</t>
  </si>
  <si>
    <t>Registrations</t>
  </si>
  <si>
    <t>Fall</t>
  </si>
  <si>
    <t>Room rental, food, etc.</t>
  </si>
  <si>
    <t>BEGINNING BALANCE</t>
  </si>
  <si>
    <t>TOTAL SCHOLARSHIP EXPENDITURES</t>
  </si>
  <si>
    <t>TOTAL SCHOLARSHIP REVENUES</t>
  </si>
  <si>
    <t>Outgoing Region IX Director Gift</t>
  </si>
  <si>
    <t>MEMBERSHIP DUES</t>
  </si>
  <si>
    <t>Interest</t>
  </si>
  <si>
    <t>Transfers from General Fund</t>
  </si>
  <si>
    <t>TOTAL SAVINGS EXPENDITURES</t>
  </si>
  <si>
    <t>TOTAL SAVINGS REVENUES</t>
  </si>
  <si>
    <t>Conference Programs, Meal Tickets, Annual Business Mtg Packets, etc</t>
  </si>
  <si>
    <t>Includes President's Reception &amp; Executive Committee Dinner</t>
  </si>
  <si>
    <t>Speaker fee &amp; lodging, meals for attendees, Room rental fees</t>
  </si>
  <si>
    <t>PRESIDENT-ELECT TRAVEL</t>
  </si>
  <si>
    <t>Paid for by LGMA</t>
  </si>
  <si>
    <t>No Auction</t>
  </si>
  <si>
    <t>Transfer from Savings</t>
  </si>
  <si>
    <t>TOTAL TRANSFERS</t>
  </si>
  <si>
    <t>TRANSFERS</t>
  </si>
  <si>
    <t>SCHOLARSHIP REVENUES</t>
  </si>
  <si>
    <t>SCHOLARSHIP EXPENDITURES</t>
  </si>
  <si>
    <t>SCHOLARSHIP FUND BALANCE</t>
  </si>
  <si>
    <t>SAVINGS BALANCE</t>
  </si>
  <si>
    <t>FUTURE CONFERENCE SITE DEPOSIT</t>
  </si>
  <si>
    <t>large raffle item, printing costs, auctioneer</t>
  </si>
  <si>
    <t>WMCA Expense Policy (see travel expense sheet)</t>
  </si>
  <si>
    <t>Price</t>
  </si>
  <si>
    <t>President-Elect</t>
  </si>
  <si>
    <t>WMCA Policy set 1/18/08</t>
  </si>
  <si>
    <t>$10,000 in Savings at all times</t>
  </si>
  <si>
    <t xml:space="preserve">HOSPITALITY EXPENSES </t>
  </si>
  <si>
    <t>Lodging</t>
  </si>
  <si>
    <t>SAFETY NET</t>
  </si>
  <si>
    <t>ICCTFOA Conference</t>
  </si>
  <si>
    <t>TBD</t>
  </si>
  <si>
    <t>Gambling/Alcohol License Renewal</t>
  </si>
  <si>
    <t>Printing/Postage</t>
  </si>
  <si>
    <t>Certificates, plaques, Pres. Travel. Plaque, Outgoing Pres.gift, Clerk of Year Plaque</t>
  </si>
  <si>
    <t>Approved by EC in 2008</t>
  </si>
  <si>
    <t>Scholarship Items for Sale</t>
  </si>
  <si>
    <t>Auction</t>
  </si>
  <si>
    <t>Product Sales</t>
  </si>
  <si>
    <t>Raffles</t>
  </si>
  <si>
    <t>Scholarship Acct Interest</t>
  </si>
  <si>
    <t>Safety Net</t>
  </si>
  <si>
    <t>WMCA policy Set 1/2007</t>
  </si>
  <si>
    <t>$2500 in account at all times</t>
  </si>
  <si>
    <t xml:space="preserve">   ID President</t>
  </si>
  <si>
    <t>Hospitality expenses at WMCA Conf</t>
  </si>
  <si>
    <t>Subtotal</t>
  </si>
  <si>
    <t>Region IX Dinner/Event</t>
  </si>
  <si>
    <t>Conference Scholarships</t>
  </si>
  <si>
    <t>Margery A. Price Scholarships</t>
  </si>
  <si>
    <t>NCI Scholarships</t>
  </si>
  <si>
    <t>AWC - Basic Training for Clerks/Treasurers Scholarships</t>
  </si>
  <si>
    <t>WMCA Officers &amp; Committee Responsibilities</t>
  </si>
  <si>
    <t>Website M &amp; O</t>
  </si>
  <si>
    <t>AWC Conference</t>
  </si>
  <si>
    <t>Send two members to man WMCA Booth at AWC Cnference</t>
  </si>
  <si>
    <t>Vendor Registration</t>
  </si>
  <si>
    <t>Hotel</t>
  </si>
  <si>
    <t>WMCA Executive Committee Meeting (October 22, 2010)</t>
  </si>
  <si>
    <t>EC Members</t>
  </si>
  <si>
    <t>Purchase Voting Software</t>
  </si>
  <si>
    <t>$80 per voting event</t>
  </si>
  <si>
    <t>Membership Committee</t>
  </si>
  <si>
    <t>Conf Planning Committee</t>
  </si>
  <si>
    <t>Board Meetings</t>
  </si>
  <si>
    <t>Webmaster</t>
  </si>
  <si>
    <r>
      <t xml:space="preserve">  </t>
    </r>
    <r>
      <rPr>
        <i/>
        <sz val="9"/>
        <color indexed="8"/>
        <rFont val="Calibri"/>
        <family val="2"/>
        <scheme val="minor"/>
      </rPr>
      <t xml:space="preserve"> Subtotal</t>
    </r>
  </si>
  <si>
    <r>
      <t xml:space="preserve">   </t>
    </r>
    <r>
      <rPr>
        <i/>
        <sz val="9"/>
        <color indexed="8"/>
        <rFont val="Calibri"/>
        <family val="2"/>
        <scheme val="minor"/>
      </rPr>
      <t>Subtotal</t>
    </r>
  </si>
  <si>
    <t>COMMENTS</t>
  </si>
  <si>
    <t>RESPONSIBLE OFFICER AND/OR COMMITTEE</t>
  </si>
  <si>
    <t>Covered by AAMC</t>
  </si>
  <si>
    <t>Covered by LGMA</t>
  </si>
  <si>
    <t>Covered by CCAC</t>
  </si>
  <si>
    <t>EXECUTIVE COMMITTEE TRAVEL</t>
  </si>
  <si>
    <t>Covered by OAMR</t>
  </si>
  <si>
    <t>Transfer to General Fund</t>
  </si>
  <si>
    <t>P</t>
  </si>
  <si>
    <t>Mileage - car pool</t>
  </si>
  <si>
    <t>Lodging $150x3</t>
  </si>
  <si>
    <t>Transfer to Scholarship</t>
  </si>
  <si>
    <t xml:space="preserve">   Executive Committee Travel</t>
  </si>
  <si>
    <t>5/11-4/12 ACTUALS</t>
  </si>
  <si>
    <t>Raffle - Auction and 50/50</t>
  </si>
  <si>
    <t>BALANCE FROM PRIOR YEAR</t>
  </si>
  <si>
    <t>Survey</t>
  </si>
  <si>
    <t>Credit Card Fees (PayPal)</t>
  </si>
  <si>
    <t>NCI Contingency Fund</t>
  </si>
  <si>
    <t>$5,000 in NCI Contingency Fund</t>
  </si>
  <si>
    <t>EC 10/19/2012</t>
  </si>
  <si>
    <t>Lodging $120 x 4 + taxes</t>
  </si>
  <si>
    <t>Hosp Gifts (inc/out Pres) $25 x 2</t>
  </si>
  <si>
    <t>TOTAL EXECUTIVE COMMITEE TRAVEL</t>
  </si>
  <si>
    <t xml:space="preserve">   OR Conf - North Bend, OR</t>
  </si>
  <si>
    <t xml:space="preserve"> </t>
  </si>
  <si>
    <t xml:space="preserve">   ICCTFOA Conf -TBD</t>
  </si>
  <si>
    <t>Covered by ICCTFOA</t>
  </si>
  <si>
    <t>Includes booth and all meals for two days</t>
  </si>
  <si>
    <t>Lodging $100 x 3 + taxes</t>
  </si>
  <si>
    <t>Parking (SeaTac)</t>
  </si>
  <si>
    <t>Mileage or Airfare</t>
  </si>
  <si>
    <t>Lodging $150 x 3</t>
  </si>
  <si>
    <t>Hilton</t>
  </si>
  <si>
    <t>Vancouver, WA</t>
  </si>
  <si>
    <t>5/12-4/13 ACTUALS</t>
  </si>
  <si>
    <t>5/13-4/14 APPROVED BUDGET</t>
  </si>
  <si>
    <t>5/14-4/15 PROPOSED BUDGET</t>
  </si>
  <si>
    <t>2015 CONFERENCE</t>
  </si>
  <si>
    <t>Bank Balance From Prior Year</t>
  </si>
  <si>
    <t>Members x $5 (Region IX reps travel)</t>
  </si>
  <si>
    <t xml:space="preserve">  WMCA Conf - Vancouver, WA</t>
  </si>
  <si>
    <t xml:space="preserve"> 3/17-3/20, 2015 </t>
  </si>
  <si>
    <t>Academy 3/16</t>
  </si>
  <si>
    <t xml:space="preserve">   IIMC Conf - Milwaukee, WI</t>
  </si>
  <si>
    <t>5/18-22/2014</t>
  </si>
  <si>
    <t xml:space="preserve">   CA Conf -Pasadena, CA</t>
  </si>
  <si>
    <t>4/23-25, 2014</t>
  </si>
  <si>
    <t>9/17-19, 2014</t>
  </si>
  <si>
    <t>Hosp Gifts (inc/out Pres) $50 x 2</t>
  </si>
  <si>
    <t>Hosp. Gifts (inc/out Pres) $50 x 2</t>
  </si>
  <si>
    <t>Lodging $159 x 5 (taxes incl.)</t>
  </si>
  <si>
    <t xml:space="preserve">   2014 Clerk of the Year</t>
  </si>
  <si>
    <t>Lodging $159 x 5 (incl tax)</t>
  </si>
  <si>
    <t>Additional Capacity</t>
  </si>
  <si>
    <t>15 vendors @ $500</t>
  </si>
  <si>
    <t>100 @ $300 Registration</t>
  </si>
  <si>
    <r>
      <t>310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@  $75</t>
    </r>
  </si>
  <si>
    <r>
      <t>51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@ $125 Registration</t>
    </r>
  </si>
  <si>
    <t>WA Hosts in 2015</t>
  </si>
  <si>
    <t>Joann Tilton CA</t>
  </si>
  <si>
    <t>-</t>
  </si>
  <si>
    <t>Hotel $113 x 4 + taxes</t>
  </si>
  <si>
    <t>Lodging $113 x 4 + taxes</t>
  </si>
  <si>
    <t>AK Conf - Anchorage, AK</t>
  </si>
  <si>
    <t>Nov. 2014</t>
  </si>
  <si>
    <t>Lodging $113 x 4 + tax</t>
  </si>
  <si>
    <t>AWC Conference - Spokane</t>
  </si>
  <si>
    <t>June 17-20, 2014</t>
  </si>
  <si>
    <t xml:space="preserve">   BC Conf -TBD</t>
  </si>
  <si>
    <t xml:space="preserve">   Region IX Rep (CA)</t>
  </si>
  <si>
    <t xml:space="preserve">   Region IX Rep (WA)</t>
  </si>
  <si>
    <t xml:space="preserve">Support for Basic Training Clerks/Treasuers </t>
  </si>
  <si>
    <t xml:space="preserve">BOARD EXPENSES </t>
  </si>
  <si>
    <t>Office Supplies/Stationary Computers</t>
  </si>
  <si>
    <t xml:space="preserve">NCI Agreement &amp; WMCA Expense Policy </t>
  </si>
  <si>
    <t>NCI Agrmt.Overages shared by States.</t>
  </si>
  <si>
    <t>Conference Photographer</t>
  </si>
  <si>
    <t>Approved by EC Jan. 2014</t>
  </si>
  <si>
    <t>Historical Committee</t>
  </si>
  <si>
    <t>5/13-04/14     YTD</t>
  </si>
  <si>
    <t>5/12-04/14     YTD</t>
  </si>
  <si>
    <t>5/13-04/14     ACTUALS</t>
  </si>
  <si>
    <t>5/13-04/14 ACTUALS</t>
  </si>
  <si>
    <t>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</si>
</sst>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4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Border="1"/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4" fontId="6" fillId="6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wrapText="1"/>
    </xf>
    <xf numFmtId="0" fontId="5" fillId="3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0" fillId="0" borderId="0" xfId="0" applyFont="1" applyBorder="1"/>
    <xf numFmtId="0" fontId="20" fillId="0" borderId="0" xfId="0" applyFont="1"/>
    <xf numFmtId="0" fontId="20" fillId="0" borderId="1" xfId="0" applyFont="1" applyBorder="1"/>
    <xf numFmtId="0" fontId="20" fillId="0" borderId="1" xfId="0" applyFont="1" applyFill="1" applyBorder="1"/>
    <xf numFmtId="0" fontId="23" fillId="0" borderId="0" xfId="0" applyFont="1" applyBorder="1"/>
    <xf numFmtId="0" fontId="23" fillId="0" borderId="1" xfId="0" applyFont="1" applyBorder="1"/>
    <xf numFmtId="44" fontId="25" fillId="0" borderId="1" xfId="1" applyFont="1" applyBorder="1"/>
    <xf numFmtId="0" fontId="20" fillId="0" borderId="0" xfId="0" applyFont="1" applyFill="1" applyBorder="1"/>
    <xf numFmtId="0" fontId="23" fillId="0" borderId="1" xfId="0" applyFont="1" applyFill="1" applyBorder="1"/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/>
    <xf numFmtId="44" fontId="20" fillId="0" borderId="0" xfId="1" applyFont="1"/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0" fontId="5" fillId="6" borderId="0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4" fontId="7" fillId="0" borderId="5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right"/>
    </xf>
    <xf numFmtId="0" fontId="14" fillId="0" borderId="7" xfId="0" applyFont="1" applyFill="1" applyBorder="1"/>
    <xf numFmtId="4" fontId="4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3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vertical="top" wrapText="1"/>
    </xf>
    <xf numFmtId="4" fontId="16" fillId="0" borderId="6" xfId="0" applyNumberFormat="1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vertical="center" wrapText="1"/>
    </xf>
    <xf numFmtId="4" fontId="7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/>
    <xf numFmtId="4" fontId="8" fillId="0" borderId="5" xfId="0" applyNumberFormat="1" applyFont="1" applyFill="1" applyBorder="1" applyAlignment="1">
      <alignment vertical="top" wrapText="1"/>
    </xf>
    <xf numFmtId="4" fontId="8" fillId="0" borderId="6" xfId="0" applyNumberFormat="1" applyFont="1" applyFill="1" applyBorder="1" applyAlignment="1">
      <alignment vertical="top" wrapText="1"/>
    </xf>
    <xf numFmtId="4" fontId="9" fillId="0" borderId="6" xfId="0" applyNumberFormat="1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vertical="top" wrapText="1"/>
    </xf>
    <xf numFmtId="4" fontId="14" fillId="6" borderId="6" xfId="0" applyNumberFormat="1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vertical="top" wrapText="1"/>
    </xf>
    <xf numFmtId="4" fontId="32" fillId="0" borderId="6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wrapText="1"/>
    </xf>
    <xf numFmtId="4" fontId="6" fillId="8" borderId="15" xfId="0" applyNumberFormat="1" applyFont="1" applyFill="1" applyBorder="1" applyAlignment="1">
      <alignment horizontal="right" vertical="top" wrapText="1"/>
    </xf>
    <xf numFmtId="4" fontId="6" fillId="8" borderId="16" xfId="0" applyNumberFormat="1" applyFont="1" applyFill="1" applyBorder="1" applyAlignment="1">
      <alignment horizontal="right" vertical="top" wrapText="1"/>
    </xf>
    <xf numFmtId="4" fontId="5" fillId="8" borderId="16" xfId="0" applyNumberFormat="1" applyFont="1" applyFill="1" applyBorder="1" applyAlignment="1">
      <alignment horizontal="right" vertical="top" wrapText="1"/>
    </xf>
    <xf numFmtId="0" fontId="5" fillId="8" borderId="16" xfId="0" applyFont="1" applyFill="1" applyBorder="1" applyAlignment="1">
      <alignment vertical="top" wrapText="1"/>
    </xf>
    <xf numFmtId="0" fontId="5" fillId="8" borderId="16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2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wrapText="1"/>
    </xf>
    <xf numFmtId="0" fontId="5" fillId="8" borderId="17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5" fillId="8" borderId="19" xfId="0" applyFont="1" applyFill="1" applyBorder="1" applyAlignment="1">
      <alignment vertical="top" wrapText="1"/>
    </xf>
    <xf numFmtId="0" fontId="5" fillId="8" borderId="19" xfId="0" applyFont="1" applyFill="1" applyBorder="1" applyAlignment="1">
      <alignment horizontal="left" vertical="top" wrapText="1"/>
    </xf>
    <xf numFmtId="0" fontId="6" fillId="8" borderId="20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right"/>
    </xf>
    <xf numFmtId="0" fontId="6" fillId="0" borderId="7" xfId="0" applyFont="1" applyBorder="1"/>
    <xf numFmtId="0" fontId="8" fillId="0" borderId="6" xfId="0" applyFont="1" applyBorder="1" applyAlignment="1">
      <alignment horizontal="right"/>
    </xf>
    <xf numFmtId="4" fontId="7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/>
    <xf numFmtId="4" fontId="6" fillId="8" borderId="18" xfId="0" applyNumberFormat="1" applyFont="1" applyFill="1" applyBorder="1" applyAlignment="1">
      <alignment vertical="top" wrapText="1"/>
    </xf>
    <xf numFmtId="4" fontId="5" fillId="8" borderId="19" xfId="0" applyNumberFormat="1" applyFont="1" applyFill="1" applyBorder="1" applyAlignment="1">
      <alignment vertical="top" wrapText="1"/>
    </xf>
    <xf numFmtId="0" fontId="6" fillId="8" borderId="19" xfId="0" applyFont="1" applyFill="1" applyBorder="1" applyAlignment="1">
      <alignment horizontal="right"/>
    </xf>
    <xf numFmtId="0" fontId="6" fillId="8" borderId="20" xfId="0" applyFont="1" applyFill="1" applyBorder="1"/>
    <xf numFmtId="4" fontId="8" fillId="0" borderId="9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right"/>
    </xf>
    <xf numFmtId="0" fontId="6" fillId="0" borderId="11" xfId="0" applyFont="1" applyBorder="1"/>
    <xf numFmtId="4" fontId="8" fillId="0" borderId="12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right"/>
    </xf>
    <xf numFmtId="0" fontId="6" fillId="0" borderId="14" xfId="0" applyFont="1" applyBorder="1"/>
    <xf numFmtId="4" fontId="8" fillId="0" borderId="12" xfId="0" applyNumberFormat="1" applyFont="1" applyBorder="1" applyAlignment="1">
      <alignment vertical="top" wrapText="1"/>
    </xf>
    <xf numFmtId="4" fontId="6" fillId="8" borderId="15" xfId="0" applyNumberFormat="1" applyFont="1" applyFill="1" applyBorder="1" applyAlignment="1">
      <alignment vertical="top" wrapText="1"/>
    </xf>
    <xf numFmtId="4" fontId="6" fillId="8" borderId="16" xfId="0" applyNumberFormat="1" applyFont="1" applyFill="1" applyBorder="1" applyAlignment="1">
      <alignment vertical="top" wrapText="1"/>
    </xf>
    <xf numFmtId="4" fontId="5" fillId="8" borderId="16" xfId="0" applyNumberFormat="1" applyFont="1" applyFill="1" applyBorder="1" applyAlignment="1">
      <alignment vertical="top" wrapText="1"/>
    </xf>
    <xf numFmtId="0" fontId="6" fillId="8" borderId="16" xfId="0" applyFont="1" applyFill="1" applyBorder="1" applyAlignment="1">
      <alignment horizontal="right"/>
    </xf>
    <xf numFmtId="0" fontId="6" fillId="8" borderId="17" xfId="0" applyFont="1" applyFill="1" applyBorder="1"/>
    <xf numFmtId="4" fontId="8" fillId="0" borderId="9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4" fontId="6" fillId="8" borderId="19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18" fillId="2" borderId="9" xfId="0" applyFont="1" applyFill="1" applyBorder="1"/>
    <xf numFmtId="0" fontId="18" fillId="2" borderId="10" xfId="0" applyFont="1" applyFill="1" applyBorder="1" applyAlignment="1">
      <alignment horizontal="center"/>
    </xf>
    <xf numFmtId="0" fontId="19" fillId="2" borderId="10" xfId="0" applyFont="1" applyFill="1" applyBorder="1"/>
    <xf numFmtId="0" fontId="18" fillId="2" borderId="11" xfId="0" applyFont="1" applyFill="1" applyBorder="1" applyAlignment="1">
      <alignment horizontal="center"/>
    </xf>
    <xf numFmtId="0" fontId="20" fillId="0" borderId="12" xfId="0" applyFont="1" applyBorder="1"/>
    <xf numFmtId="0" fontId="20" fillId="0" borderId="13" xfId="0" applyFont="1" applyFill="1" applyBorder="1"/>
    <xf numFmtId="44" fontId="20" fillId="0" borderId="13" xfId="1" applyFont="1" applyFill="1" applyBorder="1"/>
    <xf numFmtId="0" fontId="20" fillId="0" borderId="14" xfId="0" applyFont="1" applyBorder="1"/>
    <xf numFmtId="0" fontId="20" fillId="0" borderId="13" xfId="0" applyFont="1" applyBorder="1"/>
    <xf numFmtId="0" fontId="21" fillId="4" borderId="12" xfId="0" applyFont="1" applyFill="1" applyBorder="1"/>
    <xf numFmtId="0" fontId="21" fillId="4" borderId="13" xfId="0" applyFont="1" applyFill="1" applyBorder="1"/>
    <xf numFmtId="44" fontId="21" fillId="4" borderId="13" xfId="1" applyFont="1" applyFill="1" applyBorder="1"/>
    <xf numFmtId="0" fontId="22" fillId="4" borderId="14" xfId="0" applyFont="1" applyFill="1" applyBorder="1" applyAlignment="1">
      <alignment wrapText="1"/>
    </xf>
    <xf numFmtId="44" fontId="20" fillId="0" borderId="13" xfId="1" applyFont="1" applyBorder="1"/>
    <xf numFmtId="0" fontId="20" fillId="4" borderId="14" xfId="0" applyFont="1" applyFill="1" applyBorder="1" applyAlignment="1">
      <alignment wrapText="1"/>
    </xf>
    <xf numFmtId="0" fontId="18" fillId="2" borderId="15" xfId="0" applyFont="1" applyFill="1" applyBorder="1"/>
    <xf numFmtId="0" fontId="19" fillId="2" borderId="16" xfId="0" applyFont="1" applyFill="1" applyBorder="1"/>
    <xf numFmtId="44" fontId="24" fillId="2" borderId="16" xfId="1" applyFont="1" applyFill="1" applyBorder="1"/>
    <xf numFmtId="0" fontId="19" fillId="2" borderId="17" xfId="0" applyFont="1" applyFill="1" applyBorder="1"/>
    <xf numFmtId="0" fontId="22" fillId="4" borderId="13" xfId="0" applyFont="1" applyFill="1" applyBorder="1"/>
    <xf numFmtId="0" fontId="22" fillId="4" borderId="14" xfId="0" applyFont="1" applyFill="1" applyBorder="1"/>
    <xf numFmtId="0" fontId="22" fillId="4" borderId="12" xfId="0" applyFont="1" applyFill="1" applyBorder="1"/>
    <xf numFmtId="0" fontId="20" fillId="0" borderId="12" xfId="0" applyFont="1" applyFill="1" applyBorder="1"/>
    <xf numFmtId="0" fontId="18" fillId="2" borderId="21" xfId="0" applyFont="1" applyFill="1" applyBorder="1"/>
    <xf numFmtId="0" fontId="19" fillId="2" borderId="22" xfId="0" applyFont="1" applyFill="1" applyBorder="1"/>
    <xf numFmtId="0" fontId="26" fillId="2" borderId="22" xfId="0" applyFont="1" applyFill="1" applyBorder="1"/>
    <xf numFmtId="44" fontId="24" fillId="2" borderId="22" xfId="0" applyNumberFormat="1" applyFont="1" applyFill="1" applyBorder="1"/>
    <xf numFmtId="0" fontId="19" fillId="2" borderId="23" xfId="0" applyFont="1" applyFill="1" applyBorder="1"/>
    <xf numFmtId="0" fontId="23" fillId="0" borderId="5" xfId="0" applyFont="1" applyFill="1" applyBorder="1"/>
    <xf numFmtId="0" fontId="20" fillId="0" borderId="6" xfId="0" applyFont="1" applyFill="1" applyBorder="1"/>
    <xf numFmtId="0" fontId="27" fillId="0" borderId="6" xfId="0" applyFont="1" applyFill="1" applyBorder="1"/>
    <xf numFmtId="44" fontId="20" fillId="0" borderId="6" xfId="1" applyFont="1" applyFill="1" applyBorder="1"/>
    <xf numFmtId="0" fontId="20" fillId="0" borderId="7" xfId="0" applyFont="1" applyFill="1" applyBorder="1"/>
    <xf numFmtId="0" fontId="28" fillId="5" borderId="9" xfId="0" applyFont="1" applyFill="1" applyBorder="1" applyAlignment="1">
      <alignment horizontal="left"/>
    </xf>
    <xf numFmtId="0" fontId="28" fillId="5" borderId="10" xfId="0" applyFont="1" applyFill="1" applyBorder="1" applyAlignment="1">
      <alignment horizontal="center"/>
    </xf>
    <xf numFmtId="44" fontId="28" fillId="5" borderId="10" xfId="1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indent="1"/>
    </xf>
    <xf numFmtId="0" fontId="20" fillId="0" borderId="13" xfId="0" applyFont="1" applyFill="1" applyBorder="1" applyAlignment="1">
      <alignment horizontal="left"/>
    </xf>
    <xf numFmtId="44" fontId="20" fillId="0" borderId="13" xfId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left" indent="1"/>
    </xf>
    <xf numFmtId="44" fontId="23" fillId="7" borderId="13" xfId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/>
    </xf>
    <xf numFmtId="0" fontId="28" fillId="5" borderId="21" xfId="0" applyFont="1" applyFill="1" applyBorder="1" applyAlignment="1">
      <alignment horizontal="left"/>
    </xf>
    <xf numFmtId="0" fontId="29" fillId="5" borderId="22" xfId="0" applyFont="1" applyFill="1" applyBorder="1" applyAlignment="1">
      <alignment horizontal="center"/>
    </xf>
    <xf numFmtId="0" fontId="28" fillId="5" borderId="22" xfId="0" applyFont="1" applyFill="1" applyBorder="1" applyAlignment="1">
      <alignment horizontal="left" indent="1"/>
    </xf>
    <xf numFmtId="44" fontId="30" fillId="5" borderId="22" xfId="1" applyFont="1" applyFill="1" applyBorder="1" applyAlignment="1">
      <alignment horizontal="center"/>
    </xf>
    <xf numFmtId="0" fontId="29" fillId="5" borderId="23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 indent="1"/>
    </xf>
    <xf numFmtId="44" fontId="23" fillId="0" borderId="6" xfId="1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44" fontId="23" fillId="4" borderId="13" xfId="1" applyFont="1" applyFill="1" applyBorder="1"/>
    <xf numFmtId="0" fontId="20" fillId="0" borderId="14" xfId="0" applyFont="1" applyFill="1" applyBorder="1"/>
    <xf numFmtId="16" fontId="20" fillId="0" borderId="13" xfId="0" applyNumberFormat="1" applyFont="1" applyFill="1" applyBorder="1"/>
    <xf numFmtId="0" fontId="20" fillId="0" borderId="12" xfId="0" applyFont="1" applyBorder="1" applyAlignment="1">
      <alignment horizontal="left" indent="1"/>
    </xf>
    <xf numFmtId="0" fontId="21" fillId="0" borderId="13" xfId="0" applyFont="1" applyFill="1" applyBorder="1"/>
    <xf numFmtId="0" fontId="22" fillId="0" borderId="14" xfId="0" applyFont="1" applyFill="1" applyBorder="1"/>
    <xf numFmtId="0" fontId="21" fillId="0" borderId="12" xfId="0" applyFont="1" applyFill="1" applyBorder="1"/>
    <xf numFmtId="0" fontId="23" fillId="4" borderId="13" xfId="0" applyFont="1" applyFill="1" applyBorder="1"/>
    <xf numFmtId="0" fontId="20" fillId="0" borderId="14" xfId="0" applyFont="1" applyFill="1" applyBorder="1" applyAlignment="1">
      <alignment horizontal="left"/>
    </xf>
    <xf numFmtId="0" fontId="5" fillId="8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 wrapText="1"/>
    </xf>
    <xf numFmtId="4" fontId="17" fillId="0" borderId="9" xfId="0" applyNumberFormat="1" applyFont="1" applyFill="1" applyBorder="1" applyAlignment="1">
      <alignment vertical="top" wrapText="1"/>
    </xf>
    <xf numFmtId="4" fontId="14" fillId="6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vertical="top" wrapText="1"/>
    </xf>
    <xf numFmtId="4" fontId="32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/>
    </xf>
    <xf numFmtId="0" fontId="14" fillId="0" borderId="11" xfId="0" applyFont="1" applyFill="1" applyBorder="1"/>
    <xf numFmtId="4" fontId="6" fillId="6" borderId="13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horizontal="right"/>
    </xf>
    <xf numFmtId="0" fontId="14" fillId="0" borderId="14" xfId="0" applyFont="1" applyFill="1" applyBorder="1"/>
    <xf numFmtId="0" fontId="14" fillId="8" borderId="16" xfId="0" applyFont="1" applyFill="1" applyBorder="1" applyAlignment="1">
      <alignment horizontal="right"/>
    </xf>
    <xf numFmtId="0" fontId="14" fillId="8" borderId="17" xfId="0" applyFont="1" applyFill="1" applyBorder="1"/>
    <xf numFmtId="4" fontId="6" fillId="3" borderId="9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 indent="1"/>
    </xf>
    <xf numFmtId="0" fontId="7" fillId="3" borderId="10" xfId="0" applyFont="1" applyFill="1" applyBorder="1" applyAlignment="1">
      <alignment horizontal="right"/>
    </xf>
    <xf numFmtId="0" fontId="7" fillId="3" borderId="11" xfId="0" applyFont="1" applyFill="1" applyBorder="1"/>
    <xf numFmtId="4" fontId="6" fillId="3" borderId="12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left" vertical="top" wrapText="1" inden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4" fontId="12" fillId="0" borderId="9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2" fontId="6" fillId="0" borderId="12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6" fontId="6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8" borderId="16" xfId="0" applyFont="1" applyFill="1" applyBorder="1" applyAlignment="1">
      <alignment horizontal="right" vertical="top" wrapText="1"/>
    </xf>
    <xf numFmtId="39" fontId="6" fillId="0" borderId="12" xfId="0" applyNumberFormat="1" applyFont="1" applyFill="1" applyBorder="1" applyAlignment="1">
      <alignment horizontal="right" vertical="top" wrapText="1"/>
    </xf>
    <xf numFmtId="39" fontId="6" fillId="8" borderId="15" xfId="0" applyNumberFormat="1" applyFont="1" applyFill="1" applyBorder="1" applyAlignment="1">
      <alignment horizontal="right" vertical="top" wrapText="1"/>
    </xf>
    <xf numFmtId="39" fontId="6" fillId="0" borderId="0" xfId="0" applyNumberFormat="1" applyFont="1" applyFill="1" applyBorder="1" applyAlignment="1">
      <alignment horizontal="right" vertical="top" wrapText="1"/>
    </xf>
    <xf numFmtId="39" fontId="7" fillId="0" borderId="0" xfId="0" applyNumberFormat="1" applyFont="1" applyFill="1" applyBorder="1" applyAlignment="1">
      <alignment vertical="top" wrapText="1"/>
    </xf>
    <xf numFmtId="39" fontId="3" fillId="2" borderId="1" xfId="0" applyNumberFormat="1" applyFont="1" applyFill="1" applyBorder="1" applyAlignment="1">
      <alignment horizontal="right" vertical="center" wrapText="1"/>
    </xf>
    <xf numFmtId="39" fontId="5" fillId="0" borderId="13" xfId="0" applyNumberFormat="1" applyFont="1" applyFill="1" applyBorder="1" applyAlignment="1">
      <alignment horizontal="right" vertical="top" wrapText="1"/>
    </xf>
    <xf numFmtId="4" fontId="8" fillId="0" borderId="21" xfId="0" applyNumberFormat="1" applyFont="1" applyFill="1" applyBorder="1" applyAlignment="1">
      <alignment vertical="top" wrapText="1"/>
    </xf>
    <xf numFmtId="4" fontId="6" fillId="6" borderId="22" xfId="0" applyNumberFormat="1" applyFont="1" applyFill="1" applyBorder="1" applyAlignment="1">
      <alignment vertical="top" wrapText="1"/>
    </xf>
    <xf numFmtId="4" fontId="8" fillId="0" borderId="22" xfId="0" applyNumberFormat="1" applyFont="1" applyFill="1" applyBorder="1" applyAlignment="1">
      <alignment vertical="top" wrapText="1"/>
    </xf>
    <xf numFmtId="4" fontId="9" fillId="0" borderId="22" xfId="0" applyNumberFormat="1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right"/>
    </xf>
    <xf numFmtId="0" fontId="14" fillId="0" borderId="23" xfId="0" applyFont="1" applyFill="1" applyBorder="1"/>
    <xf numFmtId="0" fontId="27" fillId="0" borderId="12" xfId="0" applyFont="1" applyBorder="1"/>
    <xf numFmtId="39" fontId="4" fillId="5" borderId="1" xfId="0" applyNumberFormat="1" applyFont="1" applyFill="1" applyBorder="1" applyAlignment="1">
      <alignment horizontal="right" vertical="center" wrapText="1"/>
    </xf>
    <xf numFmtId="0" fontId="34" fillId="0" borderId="12" xfId="0" applyFont="1" applyBorder="1"/>
    <xf numFmtId="0" fontId="35" fillId="0" borderId="10" xfId="0" applyFont="1" applyBorder="1" applyAlignment="1">
      <alignment horizontal="right"/>
    </xf>
    <xf numFmtId="0" fontId="35" fillId="0" borderId="11" xfId="0" applyFont="1" applyBorder="1"/>
    <xf numFmtId="4" fontId="8" fillId="8" borderId="5" xfId="0" applyNumberFormat="1" applyFont="1" applyFill="1" applyBorder="1" applyAlignment="1">
      <alignment vertical="top" wrapText="1"/>
    </xf>
    <xf numFmtId="4" fontId="6" fillId="8" borderId="6" xfId="0" applyNumberFormat="1" applyFont="1" applyFill="1" applyBorder="1" applyAlignment="1">
      <alignment vertical="top" wrapText="1"/>
    </xf>
    <xf numFmtId="4" fontId="8" fillId="8" borderId="6" xfId="0" applyNumberFormat="1" applyFont="1" applyFill="1" applyBorder="1" applyAlignment="1">
      <alignment vertical="top" wrapText="1"/>
    </xf>
    <xf numFmtId="4" fontId="9" fillId="8" borderId="6" xfId="0" applyNumberFormat="1" applyFont="1" applyFill="1" applyBorder="1" applyAlignment="1">
      <alignment vertical="top" wrapText="1"/>
    </xf>
    <xf numFmtId="0" fontId="22" fillId="0" borderId="13" xfId="0" applyFont="1" applyFill="1" applyBorder="1"/>
    <xf numFmtId="44" fontId="22" fillId="0" borderId="13" xfId="1" applyFont="1" applyFill="1" applyBorder="1"/>
    <xf numFmtId="0" fontId="20" fillId="7" borderId="13" xfId="0" applyFont="1" applyFill="1" applyBorder="1"/>
    <xf numFmtId="164" fontId="4" fillId="5" borderId="7" xfId="2" applyNumberFormat="1" applyFont="1" applyFill="1" applyBorder="1" applyAlignment="1">
      <alignment horizontal="center" vertical="center" wrapText="1"/>
    </xf>
    <xf numFmtId="164" fontId="5" fillId="3" borderId="6" xfId="2" applyNumberFormat="1" applyFont="1" applyFill="1" applyBorder="1" applyAlignment="1">
      <alignment horizontal="center" vertical="top" wrapText="1"/>
    </xf>
    <xf numFmtId="164" fontId="5" fillId="9" borderId="10" xfId="2" applyNumberFormat="1" applyFont="1" applyFill="1" applyBorder="1" applyAlignment="1">
      <alignment vertical="top" wrapText="1"/>
    </xf>
    <xf numFmtId="164" fontId="5" fillId="9" borderId="13" xfId="2" applyNumberFormat="1" applyFont="1" applyFill="1" applyBorder="1" applyAlignment="1">
      <alignment horizontal="right" vertical="top" wrapText="1"/>
    </xf>
    <xf numFmtId="164" fontId="6" fillId="8" borderId="16" xfId="2" applyNumberFormat="1" applyFont="1" applyFill="1" applyBorder="1" applyAlignment="1">
      <alignment horizontal="right" vertical="top" wrapText="1"/>
    </xf>
    <xf numFmtId="164" fontId="5" fillId="9" borderId="6" xfId="2" applyNumberFormat="1" applyFont="1" applyFill="1" applyBorder="1" applyAlignment="1">
      <alignment horizontal="right" vertical="top" wrapText="1"/>
    </xf>
    <xf numFmtId="164" fontId="5" fillId="9" borderId="10" xfId="2" applyNumberFormat="1" applyFont="1" applyFill="1" applyBorder="1" applyAlignment="1">
      <alignment horizontal="right" vertical="top" wrapText="1"/>
    </xf>
    <xf numFmtId="164" fontId="5" fillId="10" borderId="13" xfId="2" applyNumberFormat="1" applyFont="1" applyFill="1" applyBorder="1" applyAlignment="1">
      <alignment horizontal="right" vertical="top" wrapText="1"/>
    </xf>
    <xf numFmtId="164" fontId="5" fillId="9" borderId="16" xfId="2" applyNumberFormat="1" applyFont="1" applyFill="1" applyBorder="1" applyAlignment="1">
      <alignment wrapText="1"/>
    </xf>
    <xf numFmtId="164" fontId="5" fillId="9" borderId="16" xfId="2" applyNumberFormat="1" applyFont="1" applyFill="1" applyBorder="1" applyAlignment="1">
      <alignment horizontal="right" vertical="top" wrapText="1"/>
    </xf>
    <xf numFmtId="164" fontId="3" fillId="9" borderId="6" xfId="2" applyNumberFormat="1" applyFont="1" applyFill="1" applyBorder="1" applyAlignment="1">
      <alignment horizontal="right" vertical="top" wrapText="1"/>
    </xf>
    <xf numFmtId="164" fontId="5" fillId="9" borderId="19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center" wrapText="1"/>
    </xf>
    <xf numFmtId="164" fontId="3" fillId="0" borderId="0" xfId="2" applyNumberFormat="1" applyFont="1" applyFill="1" applyBorder="1" applyAlignment="1">
      <alignment wrapText="1"/>
    </xf>
    <xf numFmtId="164" fontId="4" fillId="5" borderId="6" xfId="2" applyNumberFormat="1" applyFont="1" applyFill="1" applyBorder="1" applyAlignment="1">
      <alignment horizontal="center" vertical="top" wrapText="1"/>
    </xf>
    <xf numFmtId="164" fontId="5" fillId="6" borderId="6" xfId="2" applyNumberFormat="1" applyFont="1" applyFill="1" applyBorder="1" applyAlignment="1">
      <alignment horizontal="center" vertical="top" wrapText="1"/>
    </xf>
    <xf numFmtId="164" fontId="6" fillId="6" borderId="10" xfId="2" applyNumberFormat="1" applyFont="1" applyFill="1" applyBorder="1" applyAlignment="1">
      <alignment vertical="top" wrapText="1"/>
    </xf>
    <xf numFmtId="164" fontId="6" fillId="0" borderId="10" xfId="2" applyNumberFormat="1" applyFont="1" applyFill="1" applyBorder="1" applyAlignment="1">
      <alignment vertical="top" wrapText="1"/>
    </xf>
    <xf numFmtId="164" fontId="5" fillId="0" borderId="10" xfId="2" applyNumberFormat="1" applyFont="1" applyFill="1" applyBorder="1" applyAlignment="1">
      <alignment vertical="top" wrapText="1"/>
    </xf>
    <xf numFmtId="164" fontId="6" fillId="6" borderId="13" xfId="2" applyNumberFormat="1" applyFont="1" applyFill="1" applyBorder="1" applyAlignment="1">
      <alignment horizontal="right" vertical="top" wrapText="1"/>
    </xf>
    <xf numFmtId="164" fontId="6" fillId="0" borderId="13" xfId="2" applyNumberFormat="1" applyFont="1" applyFill="1" applyBorder="1" applyAlignment="1">
      <alignment horizontal="right" vertical="top" wrapText="1"/>
    </xf>
    <xf numFmtId="164" fontId="6" fillId="6" borderId="6" xfId="2" applyNumberFormat="1" applyFont="1" applyFill="1" applyBorder="1" applyAlignment="1">
      <alignment horizontal="right" vertical="top" wrapText="1"/>
    </xf>
    <xf numFmtId="164" fontId="6" fillId="0" borderId="6" xfId="2" applyNumberFormat="1" applyFont="1" applyFill="1" applyBorder="1" applyAlignment="1">
      <alignment horizontal="right" vertical="top" wrapText="1"/>
    </xf>
    <xf numFmtId="164" fontId="6" fillId="6" borderId="10" xfId="2" applyNumberFormat="1" applyFont="1" applyFill="1" applyBorder="1" applyAlignment="1">
      <alignment horizontal="right" vertical="top" wrapText="1"/>
    </xf>
    <xf numFmtId="164" fontId="6" fillId="0" borderId="10" xfId="2" applyNumberFormat="1" applyFont="1" applyFill="1" applyBorder="1" applyAlignment="1">
      <alignment horizontal="right" vertical="top" wrapText="1"/>
    </xf>
    <xf numFmtId="164" fontId="6" fillId="8" borderId="16" xfId="2" applyNumberFormat="1" applyFont="1" applyFill="1" applyBorder="1" applyAlignment="1">
      <alignment wrapText="1"/>
    </xf>
    <xf numFmtId="164" fontId="7" fillId="0" borderId="6" xfId="2" applyNumberFormat="1" applyFont="1" applyFill="1" applyBorder="1" applyAlignment="1">
      <alignment horizontal="right" vertical="top" wrapText="1"/>
    </xf>
    <xf numFmtId="164" fontId="6" fillId="8" borderId="19" xfId="2" applyNumberFormat="1" applyFont="1" applyFill="1" applyBorder="1" applyAlignment="1">
      <alignment horizontal="right" vertical="top" wrapText="1"/>
    </xf>
    <xf numFmtId="164" fontId="3" fillId="0" borderId="6" xfId="2" applyNumberFormat="1" applyFont="1" applyFill="1" applyBorder="1" applyAlignment="1">
      <alignment horizontal="right" vertical="top" wrapText="1"/>
    </xf>
    <xf numFmtId="164" fontId="11" fillId="5" borderId="6" xfId="2" applyNumberFormat="1" applyFont="1" applyFill="1" applyBorder="1" applyAlignment="1">
      <alignment horizontal="right" vertical="center" wrapText="1"/>
    </xf>
    <xf numFmtId="164" fontId="7" fillId="2" borderId="7" xfId="2" applyNumberFormat="1" applyFont="1" applyFill="1" applyBorder="1" applyAlignment="1">
      <alignment horizontal="right" vertical="center" wrapText="1"/>
    </xf>
    <xf numFmtId="164" fontId="7" fillId="2" borderId="8" xfId="2" applyNumberFormat="1" applyFont="1" applyFill="1" applyBorder="1" applyAlignment="1">
      <alignment horizontal="right" vertical="center" wrapText="1"/>
    </xf>
    <xf numFmtId="164" fontId="5" fillId="6" borderId="0" xfId="2" applyNumberFormat="1" applyFont="1" applyFill="1" applyBorder="1" applyAlignment="1">
      <alignment wrapText="1"/>
    </xf>
    <xf numFmtId="0" fontId="38" fillId="0" borderId="13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horizontal="left"/>
    </xf>
    <xf numFmtId="17" fontId="20" fillId="0" borderId="13" xfId="0" applyNumberFormat="1" applyFont="1" applyFill="1" applyBorder="1" applyAlignment="1">
      <alignment horizontal="left"/>
    </xf>
    <xf numFmtId="164" fontId="5" fillId="6" borderId="13" xfId="2" applyNumberFormat="1" applyFont="1" applyFill="1" applyBorder="1" applyAlignment="1">
      <alignment horizontal="right" vertical="top" wrapText="1"/>
    </xf>
    <xf numFmtId="0" fontId="6" fillId="6" borderId="13" xfId="0" applyFont="1" applyFill="1" applyBorder="1" applyAlignment="1">
      <alignment horizontal="left" vertical="top" wrapText="1" indent="1"/>
    </xf>
    <xf numFmtId="0" fontId="6" fillId="6" borderId="13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wrapText="1"/>
    </xf>
    <xf numFmtId="0" fontId="6" fillId="6" borderId="1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Layout" zoomScaleNormal="140" workbookViewId="0">
      <selection activeCell="E1" sqref="E1"/>
    </sheetView>
  </sheetViews>
  <sheetFormatPr defaultColWidth="9.1796875" defaultRowHeight="13" x14ac:dyDescent="0.3"/>
  <cols>
    <col min="1" max="1" width="12.81640625" style="14" customWidth="1"/>
    <col min="2" max="2" width="12.81640625" style="13" customWidth="1"/>
    <col min="3" max="5" width="12.81640625" style="14" customWidth="1"/>
    <col min="6" max="6" width="31.1796875" style="2" customWidth="1"/>
    <col min="7" max="7" width="20.54296875" style="2" customWidth="1"/>
    <col min="8" max="8" width="22.54296875" style="2" customWidth="1"/>
    <col min="9" max="16384" width="9.1796875" style="2"/>
  </cols>
  <sheetData>
    <row r="1" spans="1:8" ht="40.5" customHeight="1" x14ac:dyDescent="0.3">
      <c r="A1" s="60" t="s">
        <v>180</v>
      </c>
      <c r="B1" s="60" t="s">
        <v>202</v>
      </c>
      <c r="C1" s="60" t="s">
        <v>203</v>
      </c>
      <c r="D1" s="60" t="s">
        <v>249</v>
      </c>
      <c r="E1" s="60" t="s">
        <v>204</v>
      </c>
      <c r="F1" s="79" t="s">
        <v>0</v>
      </c>
      <c r="G1" s="79" t="s">
        <v>7</v>
      </c>
      <c r="H1" s="79" t="s">
        <v>151</v>
      </c>
    </row>
    <row r="2" spans="1:8" ht="4.5" customHeight="1" x14ac:dyDescent="0.3">
      <c r="A2" s="130"/>
      <c r="B2" s="131"/>
      <c r="C2" s="131"/>
      <c r="D2" s="131"/>
      <c r="E2" s="131" t="s">
        <v>175</v>
      </c>
      <c r="F2" s="131"/>
      <c r="G2" s="131"/>
      <c r="H2" s="132"/>
    </row>
    <row r="3" spans="1:8" x14ac:dyDescent="0.3">
      <c r="A3" s="143">
        <v>0</v>
      </c>
      <c r="B3" s="144">
        <v>0</v>
      </c>
      <c r="C3" s="144">
        <v>0</v>
      </c>
      <c r="D3" s="144">
        <v>0</v>
      </c>
      <c r="E3" s="144">
        <v>0</v>
      </c>
      <c r="F3" s="127" t="s">
        <v>97</v>
      </c>
      <c r="G3" s="145"/>
      <c r="H3" s="146"/>
    </row>
    <row r="4" spans="1:8" ht="4.5" customHeight="1" x14ac:dyDescent="0.3">
      <c r="A4" s="133"/>
      <c r="B4" s="69"/>
      <c r="C4" s="97"/>
      <c r="D4" s="97"/>
      <c r="E4" s="97"/>
      <c r="F4" s="134"/>
      <c r="G4" s="135"/>
      <c r="H4" s="136"/>
    </row>
    <row r="5" spans="1:8" x14ac:dyDescent="0.3">
      <c r="A5" s="147"/>
      <c r="B5" s="103"/>
      <c r="C5" s="148"/>
      <c r="D5" s="148"/>
      <c r="E5" s="148"/>
      <c r="F5" s="149" t="s">
        <v>1</v>
      </c>
      <c r="G5" s="150"/>
      <c r="H5" s="151"/>
    </row>
    <row r="6" spans="1:8" x14ac:dyDescent="0.3">
      <c r="A6" s="152">
        <v>7675</v>
      </c>
      <c r="B6" s="153">
        <v>7575</v>
      </c>
      <c r="C6" s="154">
        <v>7250</v>
      </c>
      <c r="D6" s="154">
        <v>8850</v>
      </c>
      <c r="E6" s="155">
        <v>6375</v>
      </c>
      <c r="F6" s="156" t="s">
        <v>91</v>
      </c>
      <c r="G6" s="157" t="s">
        <v>225</v>
      </c>
      <c r="H6" s="158" t="s">
        <v>43</v>
      </c>
    </row>
    <row r="7" spans="1:8" x14ac:dyDescent="0.3">
      <c r="A7" s="159">
        <v>5900</v>
      </c>
      <c r="B7" s="153">
        <v>8225</v>
      </c>
      <c r="C7" s="154">
        <v>7250</v>
      </c>
      <c r="D7" s="154">
        <v>6400</v>
      </c>
      <c r="E7" s="155">
        <v>6375</v>
      </c>
      <c r="F7" s="156" t="s">
        <v>95</v>
      </c>
      <c r="G7" s="157" t="s">
        <v>225</v>
      </c>
      <c r="H7" s="158" t="s">
        <v>43</v>
      </c>
    </row>
    <row r="8" spans="1:8" x14ac:dyDescent="0.3">
      <c r="A8" s="160">
        <f t="shared" ref="A8:E8" si="0">SUM(A6:A7)</f>
        <v>13575</v>
      </c>
      <c r="B8" s="161">
        <f t="shared" si="0"/>
        <v>15800</v>
      </c>
      <c r="C8" s="161">
        <f t="shared" si="0"/>
        <v>14500</v>
      </c>
      <c r="D8" s="161">
        <f t="shared" si="0"/>
        <v>15250</v>
      </c>
      <c r="E8" s="161">
        <f t="shared" si="0"/>
        <v>12750</v>
      </c>
      <c r="F8" s="113" t="s">
        <v>2</v>
      </c>
      <c r="G8" s="163"/>
      <c r="H8" s="164"/>
    </row>
    <row r="9" spans="1:8" ht="4.5" customHeight="1" x14ac:dyDescent="0.3">
      <c r="A9" s="95"/>
      <c r="B9" s="22"/>
      <c r="C9" s="96"/>
      <c r="D9" s="96"/>
      <c r="E9" s="97"/>
      <c r="F9" s="134"/>
      <c r="G9" s="137"/>
      <c r="H9" s="136"/>
    </row>
    <row r="10" spans="1:8" x14ac:dyDescent="0.3">
      <c r="A10" s="165"/>
      <c r="B10" s="102"/>
      <c r="C10" s="166"/>
      <c r="D10" s="166"/>
      <c r="E10" s="148"/>
      <c r="F10" s="149" t="s">
        <v>205</v>
      </c>
      <c r="G10" s="287" t="s">
        <v>200</v>
      </c>
      <c r="H10" s="288" t="s">
        <v>201</v>
      </c>
    </row>
    <row r="11" spans="1:8" x14ac:dyDescent="0.3">
      <c r="A11" s="152">
        <v>6800</v>
      </c>
      <c r="B11" s="153">
        <v>3767.4</v>
      </c>
      <c r="C11" s="154">
        <v>5300</v>
      </c>
      <c r="D11" s="154">
        <v>8600</v>
      </c>
      <c r="E11" s="155">
        <v>4000</v>
      </c>
      <c r="F11" s="156" t="s">
        <v>92</v>
      </c>
      <c r="G11" s="167"/>
      <c r="H11" s="158" t="s">
        <v>162</v>
      </c>
    </row>
    <row r="12" spans="1:8" x14ac:dyDescent="0.3">
      <c r="A12" s="152">
        <v>7000</v>
      </c>
      <c r="B12" s="153">
        <v>10000</v>
      </c>
      <c r="C12" s="154">
        <v>7500</v>
      </c>
      <c r="D12" s="154">
        <v>7500</v>
      </c>
      <c r="E12" s="155">
        <v>7500</v>
      </c>
      <c r="F12" s="156" t="s">
        <v>93</v>
      </c>
      <c r="G12" s="157" t="s">
        <v>222</v>
      </c>
      <c r="H12" s="158" t="s">
        <v>162</v>
      </c>
    </row>
    <row r="13" spans="1:8" x14ac:dyDescent="0.3">
      <c r="A13" s="152">
        <v>2785</v>
      </c>
      <c r="B13" s="153">
        <v>3665.27</v>
      </c>
      <c r="C13" s="154">
        <v>2000</v>
      </c>
      <c r="D13" s="154">
        <v>3721</v>
      </c>
      <c r="E13" s="155">
        <v>2500</v>
      </c>
      <c r="F13" s="156" t="s">
        <v>24</v>
      </c>
      <c r="G13" s="167" t="s">
        <v>8</v>
      </c>
      <c r="H13" s="158" t="s">
        <v>162</v>
      </c>
    </row>
    <row r="14" spans="1:8" x14ac:dyDescent="0.3">
      <c r="A14" s="152">
        <v>33983.25</v>
      </c>
      <c r="B14" s="153">
        <v>36850</v>
      </c>
      <c r="C14" s="154">
        <v>33000</v>
      </c>
      <c r="D14" s="154">
        <v>35750</v>
      </c>
      <c r="E14" s="155">
        <v>30000</v>
      </c>
      <c r="F14" s="156" t="s">
        <v>94</v>
      </c>
      <c r="G14" s="167" t="s">
        <v>223</v>
      </c>
      <c r="H14" s="158" t="s">
        <v>162</v>
      </c>
    </row>
    <row r="15" spans="1:8" x14ac:dyDescent="0.3">
      <c r="A15" s="152">
        <v>0</v>
      </c>
      <c r="B15" s="153">
        <v>0</v>
      </c>
      <c r="C15" s="154">
        <v>0</v>
      </c>
      <c r="D15" s="154">
        <v>0</v>
      </c>
      <c r="E15" s="155">
        <v>0</v>
      </c>
      <c r="F15" s="156" t="s">
        <v>80</v>
      </c>
      <c r="G15" s="168"/>
      <c r="H15" s="158"/>
    </row>
    <row r="16" spans="1:8" x14ac:dyDescent="0.3">
      <c r="A16" s="160">
        <f t="shared" ref="A16:C16" si="1">SUM(A11:A15)</f>
        <v>50568.25</v>
      </c>
      <c r="B16" s="161">
        <f>SUM(B11:B15)</f>
        <v>54282.67</v>
      </c>
      <c r="C16" s="161">
        <f t="shared" si="1"/>
        <v>47800</v>
      </c>
      <c r="D16" s="161">
        <f>SUM(D11:D15)</f>
        <v>55571</v>
      </c>
      <c r="E16" s="161">
        <f>SUM(E11:E15)</f>
        <v>44000</v>
      </c>
      <c r="F16" s="113" t="s">
        <v>4</v>
      </c>
      <c r="G16" s="163"/>
      <c r="H16" s="164"/>
    </row>
    <row r="17" spans="1:8" ht="4.5" customHeight="1" x14ac:dyDescent="0.3">
      <c r="A17" s="138">
        <v>2176</v>
      </c>
      <c r="B17" s="22"/>
      <c r="C17" s="92"/>
      <c r="D17" s="92"/>
      <c r="E17" s="70"/>
      <c r="F17" s="139"/>
      <c r="G17" s="140"/>
      <c r="H17" s="136"/>
    </row>
    <row r="18" spans="1:8" x14ac:dyDescent="0.3">
      <c r="A18" s="143">
        <v>25365</v>
      </c>
      <c r="B18" s="169">
        <f>25425+300</f>
        <v>25725</v>
      </c>
      <c r="C18" s="169">
        <v>23625</v>
      </c>
      <c r="D18" s="169">
        <f>26740+600</f>
        <v>27340</v>
      </c>
      <c r="E18" s="144">
        <v>23250</v>
      </c>
      <c r="F18" s="127" t="s">
        <v>101</v>
      </c>
      <c r="G18" s="145" t="s">
        <v>224</v>
      </c>
      <c r="H18" s="146" t="s">
        <v>161</v>
      </c>
    </row>
    <row r="19" spans="1:8" s="3" customFormat="1" ht="4.5" customHeight="1" x14ac:dyDescent="0.3">
      <c r="A19" s="68"/>
      <c r="B19" s="22"/>
      <c r="C19" s="92"/>
      <c r="D19" s="92"/>
      <c r="E19" s="70"/>
      <c r="F19" s="32"/>
      <c r="G19" s="93"/>
      <c r="H19" s="94"/>
    </row>
    <row r="20" spans="1:8" s="3" customFormat="1" ht="4.5" customHeight="1" x14ac:dyDescent="0.3">
      <c r="A20" s="68"/>
      <c r="B20" s="22"/>
      <c r="C20" s="92"/>
      <c r="D20" s="92"/>
      <c r="E20" s="70"/>
      <c r="F20" s="32"/>
      <c r="G20" s="141"/>
      <c r="H20" s="142"/>
    </row>
    <row r="21" spans="1:8" s="4" customFormat="1" x14ac:dyDescent="0.3">
      <c r="A21" s="165"/>
      <c r="B21" s="102"/>
      <c r="C21" s="166"/>
      <c r="D21" s="166"/>
      <c r="E21" s="148"/>
      <c r="F21" s="170" t="s">
        <v>114</v>
      </c>
      <c r="G21" s="171"/>
      <c r="H21" s="172"/>
    </row>
    <row r="22" spans="1:8" s="5" customFormat="1" x14ac:dyDescent="0.3">
      <c r="A22" s="152">
        <v>0</v>
      </c>
      <c r="B22" s="153">
        <v>9376</v>
      </c>
      <c r="C22" s="154">
        <v>0</v>
      </c>
      <c r="D22" s="154">
        <v>0</v>
      </c>
      <c r="E22" s="155">
        <v>0</v>
      </c>
      <c r="F22" s="107" t="s">
        <v>112</v>
      </c>
      <c r="G22" s="108"/>
      <c r="H22" s="109"/>
    </row>
    <row r="23" spans="1:8" s="4" customFormat="1" x14ac:dyDescent="0.3">
      <c r="A23" s="110">
        <f>+A22</f>
        <v>0</v>
      </c>
      <c r="B23" s="111">
        <f>B22</f>
        <v>9376</v>
      </c>
      <c r="C23" s="111">
        <f>+C22</f>
        <v>0</v>
      </c>
      <c r="D23" s="111">
        <f>D22</f>
        <v>0</v>
      </c>
      <c r="E23" s="111">
        <f>E22</f>
        <v>0</v>
      </c>
      <c r="F23" s="113" t="s">
        <v>113</v>
      </c>
      <c r="G23" s="114"/>
      <c r="H23" s="115"/>
    </row>
    <row r="24" spans="1:8" s="5" customFormat="1" ht="4.5" customHeight="1" x14ac:dyDescent="0.3">
      <c r="A24" s="30"/>
      <c r="B24" s="24"/>
      <c r="C24" s="31"/>
      <c r="D24" s="31"/>
      <c r="E24" s="31"/>
      <c r="F24" s="32"/>
      <c r="G24" s="33"/>
      <c r="H24" s="34"/>
    </row>
    <row r="25" spans="1:8" s="1" customFormat="1" ht="25.5" customHeight="1" x14ac:dyDescent="0.3">
      <c r="A25" s="91">
        <f>SUM(A8+A16+A18+A23)</f>
        <v>89508.25</v>
      </c>
      <c r="B25" s="91">
        <f>SUM(B8+B16+B18+B23)</f>
        <v>105183.67</v>
      </c>
      <c r="C25" s="91">
        <f>SUM(C8+C16+C18+C23)</f>
        <v>85925</v>
      </c>
      <c r="D25" s="91">
        <f>SUM(D8+D16+D18+D23)</f>
        <v>98161</v>
      </c>
      <c r="E25" s="91">
        <f>SUM(E8+E16+E18+E23)</f>
        <v>80000</v>
      </c>
      <c r="F25" s="35" t="s">
        <v>6</v>
      </c>
      <c r="G25" s="77"/>
      <c r="H25" s="77"/>
    </row>
    <row r="26" spans="1:8" x14ac:dyDescent="0.3">
      <c r="A26" s="8"/>
      <c r="B26" s="9"/>
      <c r="C26" s="8"/>
      <c r="D26" s="8"/>
      <c r="E26" s="8"/>
      <c r="F26" s="10"/>
      <c r="G26" s="11"/>
    </row>
    <row r="27" spans="1:8" x14ac:dyDescent="0.3">
      <c r="F27" s="1"/>
    </row>
    <row r="28" spans="1:8" s="3" customFormat="1" x14ac:dyDescent="0.3">
      <c r="A28" s="12"/>
      <c r="B28" s="13"/>
      <c r="C28" s="12"/>
      <c r="D28" s="12"/>
      <c r="E28" s="12"/>
    </row>
    <row r="29" spans="1:8" s="3" customFormat="1" x14ac:dyDescent="0.3">
      <c r="A29" s="13"/>
      <c r="B29" s="13"/>
      <c r="C29" s="13"/>
      <c r="D29" s="13"/>
      <c r="E29" s="13"/>
    </row>
    <row r="30" spans="1:8" s="3" customFormat="1" x14ac:dyDescent="0.3">
      <c r="A30" s="13"/>
      <c r="B30" s="13"/>
      <c r="C30" s="13"/>
      <c r="D30" s="13"/>
      <c r="E30" s="13"/>
    </row>
    <row r="31" spans="1:8" s="3" customFormat="1" x14ac:dyDescent="0.3">
      <c r="A31" s="13"/>
      <c r="B31" s="13"/>
      <c r="C31" s="13"/>
      <c r="D31" s="13"/>
      <c r="E31" s="13"/>
    </row>
    <row r="32" spans="1:8" s="3" customFormat="1" x14ac:dyDescent="0.3">
      <c r="A32" s="13"/>
      <c r="B32" s="13"/>
      <c r="C32" s="13"/>
      <c r="D32" s="13"/>
      <c r="E32" s="13"/>
    </row>
    <row r="33" spans="1:5" s="3" customFormat="1" x14ac:dyDescent="0.3">
      <c r="A33" s="13"/>
      <c r="B33" s="13"/>
      <c r="C33" s="13"/>
      <c r="D33" s="13"/>
      <c r="E33" s="13"/>
    </row>
    <row r="34" spans="1:5" s="3" customFormat="1" x14ac:dyDescent="0.3">
      <c r="A34" s="13"/>
      <c r="B34" s="13"/>
      <c r="C34" s="13"/>
      <c r="D34" s="13"/>
      <c r="E34" s="13"/>
    </row>
    <row r="35" spans="1:5" s="3" customFormat="1" x14ac:dyDescent="0.3">
      <c r="A35" s="13"/>
      <c r="B35" s="13"/>
      <c r="C35" s="13"/>
      <c r="D35" s="13"/>
      <c r="E35" s="13"/>
    </row>
    <row r="36" spans="1:5" s="3" customFormat="1" x14ac:dyDescent="0.3">
      <c r="A36" s="13"/>
      <c r="B36" s="13"/>
      <c r="C36" s="13"/>
      <c r="D36" s="13"/>
      <c r="E36" s="13"/>
    </row>
    <row r="37" spans="1:5" s="3" customFormat="1" x14ac:dyDescent="0.3">
      <c r="A37" s="13"/>
      <c r="B37" s="13"/>
      <c r="C37" s="13"/>
      <c r="D37" s="13"/>
      <c r="E37" s="13"/>
    </row>
    <row r="38" spans="1:5" s="3" customFormat="1" x14ac:dyDescent="0.3">
      <c r="A38" s="12"/>
      <c r="B38" s="13"/>
      <c r="C38" s="12"/>
      <c r="D38" s="12"/>
      <c r="E38" s="12"/>
    </row>
    <row r="39" spans="1:5" s="3" customFormat="1" x14ac:dyDescent="0.3">
      <c r="A39" s="12"/>
      <c r="B39" s="13"/>
      <c r="C39" s="12"/>
      <c r="D39" s="12"/>
      <c r="E39" s="12"/>
    </row>
    <row r="40" spans="1:5" s="3" customFormat="1" x14ac:dyDescent="0.3">
      <c r="A40" s="12"/>
      <c r="B40" s="13"/>
      <c r="C40" s="12"/>
      <c r="D40" s="12"/>
      <c r="E40" s="12"/>
    </row>
  </sheetData>
  <phoneticPr fontId="2" type="noConversion"/>
  <printOptions horizontalCentered="1"/>
  <pageMargins left="0.7" right="0.7" top="1" bottom="0.75" header="0.75" footer="0.3"/>
  <pageSetup scale="90" orientation="landscape" r:id="rId1"/>
  <headerFooter alignWithMargins="0">
    <oddHeader>&amp;C&amp;"Calibri,Bold"&amp;12 2014-2015 WMCA BUDGET -  REVENUES</oddHeader>
    <oddFooter>&amp;R&amp;"Calibri,Regular"Final 4/30/2014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Layout" zoomScaleNormal="130" workbookViewId="0">
      <selection activeCell="B47" sqref="B47"/>
    </sheetView>
  </sheetViews>
  <sheetFormatPr defaultColWidth="9.1796875" defaultRowHeight="13" x14ac:dyDescent="0.3"/>
  <cols>
    <col min="1" max="1" width="8.54296875" style="328" customWidth="1"/>
    <col min="2" max="2" width="8.54296875" style="309" customWidth="1"/>
    <col min="3" max="3" width="9.7265625" style="309" customWidth="1"/>
    <col min="4" max="4" width="8.54296875" style="309" customWidth="1"/>
    <col min="5" max="5" width="9.54296875" style="309" customWidth="1"/>
    <col min="6" max="6" width="23.54296875" style="4" customWidth="1"/>
    <col min="7" max="7" width="26.453125" style="18" customWidth="1"/>
    <col min="8" max="8" width="22.453125" style="4" customWidth="1"/>
    <col min="9" max="9" width="43.26953125" style="4" customWidth="1"/>
    <col min="10" max="16384" width="9.1796875" style="4"/>
  </cols>
  <sheetData>
    <row r="1" spans="1:8" s="2" customFormat="1" ht="39" x14ac:dyDescent="0.3">
      <c r="A1" s="310" t="s">
        <v>180</v>
      </c>
      <c r="B1" s="296" t="s">
        <v>202</v>
      </c>
      <c r="C1" s="296" t="s">
        <v>203</v>
      </c>
      <c r="D1" s="296" t="s">
        <v>250</v>
      </c>
      <c r="E1" s="296" t="s">
        <v>204</v>
      </c>
      <c r="F1" s="62" t="s">
        <v>0</v>
      </c>
      <c r="G1" s="62" t="s">
        <v>167</v>
      </c>
      <c r="H1" s="62" t="s">
        <v>168</v>
      </c>
    </row>
    <row r="2" spans="1:8" s="17" customFormat="1" x14ac:dyDescent="0.3">
      <c r="A2" s="311"/>
      <c r="B2" s="297"/>
      <c r="C2" s="297"/>
      <c r="D2" s="297"/>
      <c r="E2" s="297"/>
      <c r="F2" s="41"/>
      <c r="G2" s="41"/>
      <c r="H2" s="42"/>
    </row>
    <row r="3" spans="1:8" s="5" customFormat="1" ht="26" x14ac:dyDescent="0.3">
      <c r="A3" s="312"/>
      <c r="B3" s="313"/>
      <c r="C3" s="313"/>
      <c r="D3" s="314"/>
      <c r="E3" s="298"/>
      <c r="F3" s="104" t="s">
        <v>1</v>
      </c>
      <c r="G3" s="105"/>
      <c r="H3" s="106"/>
    </row>
    <row r="4" spans="1:8" s="5" customFormat="1" ht="26" x14ac:dyDescent="0.3">
      <c r="A4" s="315">
        <v>5787.24</v>
      </c>
      <c r="B4" s="316">
        <v>3830.55</v>
      </c>
      <c r="C4" s="316">
        <v>6000</v>
      </c>
      <c r="D4" s="316">
        <v>1766</v>
      </c>
      <c r="E4" s="299">
        <v>5000</v>
      </c>
      <c r="F4" s="107" t="s">
        <v>95</v>
      </c>
      <c r="G4" s="108" t="s">
        <v>108</v>
      </c>
      <c r="H4" s="109" t="s">
        <v>43</v>
      </c>
    </row>
    <row r="5" spans="1:8" s="5" customFormat="1" x14ac:dyDescent="0.3">
      <c r="A5" s="315">
        <v>125</v>
      </c>
      <c r="B5" s="316">
        <v>0</v>
      </c>
      <c r="C5" s="316">
        <v>250</v>
      </c>
      <c r="D5" s="316">
        <v>0</v>
      </c>
      <c r="E5" s="299" t="s">
        <v>228</v>
      </c>
      <c r="F5" s="107" t="s">
        <v>83</v>
      </c>
      <c r="G5" s="108"/>
      <c r="H5" s="109" t="s">
        <v>43</v>
      </c>
    </row>
    <row r="6" spans="1:8" s="5" customFormat="1" ht="26" x14ac:dyDescent="0.3">
      <c r="A6" s="315">
        <v>4288.5600000000004</v>
      </c>
      <c r="B6" s="316">
        <v>1850</v>
      </c>
      <c r="C6" s="316">
        <v>6000</v>
      </c>
      <c r="D6" s="316">
        <v>2100</v>
      </c>
      <c r="E6" s="299">
        <v>5000</v>
      </c>
      <c r="F6" s="107" t="s">
        <v>91</v>
      </c>
      <c r="G6" s="108" t="s">
        <v>108</v>
      </c>
      <c r="H6" s="109" t="s">
        <v>43</v>
      </c>
    </row>
    <row r="7" spans="1:8" x14ac:dyDescent="0.3">
      <c r="A7" s="300">
        <f t="shared" ref="A7:E7" si="0">SUM(A4:A6)</f>
        <v>10200.799999999999</v>
      </c>
      <c r="B7" s="300">
        <f t="shared" si="0"/>
        <v>5680.55</v>
      </c>
      <c r="C7" s="300">
        <f t="shared" si="0"/>
        <v>12250</v>
      </c>
      <c r="D7" s="300">
        <f t="shared" si="0"/>
        <v>3866</v>
      </c>
      <c r="E7" s="300">
        <f t="shared" si="0"/>
        <v>10000</v>
      </c>
      <c r="F7" s="113" t="s">
        <v>2</v>
      </c>
      <c r="G7" s="114"/>
      <c r="H7" s="115"/>
    </row>
    <row r="8" spans="1:8" s="17" customFormat="1" x14ac:dyDescent="0.3">
      <c r="A8" s="317"/>
      <c r="B8" s="318"/>
      <c r="C8" s="318"/>
      <c r="D8" s="318"/>
      <c r="E8" s="301"/>
      <c r="F8" s="337" t="s">
        <v>240</v>
      </c>
      <c r="G8" s="337"/>
      <c r="H8" s="338"/>
    </row>
    <row r="9" spans="1:8" s="5" customFormat="1" x14ac:dyDescent="0.3">
      <c r="A9" s="319"/>
      <c r="B9" s="320"/>
      <c r="C9" s="320"/>
      <c r="D9" s="320"/>
      <c r="E9" s="302"/>
      <c r="F9" s="339"/>
      <c r="G9" s="339"/>
      <c r="H9" s="340"/>
    </row>
    <row r="10" spans="1:8" s="5" customFormat="1" x14ac:dyDescent="0.3">
      <c r="A10" s="315">
        <v>431.17</v>
      </c>
      <c r="B10" s="316">
        <v>617.14</v>
      </c>
      <c r="C10" s="316">
        <v>500</v>
      </c>
      <c r="D10" s="316">
        <v>983</v>
      </c>
      <c r="E10" s="299">
        <v>800</v>
      </c>
      <c r="F10" s="119" t="s">
        <v>163</v>
      </c>
      <c r="G10" s="108" t="s">
        <v>96</v>
      </c>
      <c r="H10" s="109" t="s">
        <v>45</v>
      </c>
    </row>
    <row r="11" spans="1:8" s="5" customFormat="1" x14ac:dyDescent="0.3">
      <c r="A11" s="315"/>
      <c r="B11" s="316"/>
      <c r="C11" s="316"/>
      <c r="D11" s="316"/>
      <c r="E11" s="303"/>
      <c r="F11" s="119" t="s">
        <v>90</v>
      </c>
      <c r="G11" s="108"/>
      <c r="H11" s="109"/>
    </row>
    <row r="12" spans="1:8" s="5" customFormat="1" x14ac:dyDescent="0.3">
      <c r="A12" s="315">
        <v>513</v>
      </c>
      <c r="B12" s="316">
        <v>403</v>
      </c>
      <c r="C12" s="316">
        <v>500</v>
      </c>
      <c r="D12" s="316">
        <v>497.69</v>
      </c>
      <c r="E12" s="303">
        <f>+Travel!D7</f>
        <v>500</v>
      </c>
      <c r="F12" s="120" t="s">
        <v>77</v>
      </c>
      <c r="G12" s="108" t="s">
        <v>48</v>
      </c>
      <c r="H12" s="109" t="s">
        <v>50</v>
      </c>
    </row>
    <row r="13" spans="1:8" s="5" customFormat="1" x14ac:dyDescent="0.3">
      <c r="A13" s="315">
        <v>1001.8</v>
      </c>
      <c r="B13" s="316">
        <v>631.16999999999996</v>
      </c>
      <c r="C13" s="316">
        <v>700</v>
      </c>
      <c r="D13" s="316">
        <v>739</v>
      </c>
      <c r="E13" s="303">
        <f>Travel!D5</f>
        <v>800</v>
      </c>
      <c r="F13" s="120" t="s">
        <v>81</v>
      </c>
      <c r="G13" s="108" t="s">
        <v>48</v>
      </c>
      <c r="H13" s="109" t="s">
        <v>50</v>
      </c>
    </row>
    <row r="14" spans="1:8" s="5" customFormat="1" x14ac:dyDescent="0.3">
      <c r="A14" s="315"/>
      <c r="B14" s="316"/>
      <c r="C14" s="316"/>
      <c r="D14" s="316"/>
      <c r="E14" s="303"/>
      <c r="F14" s="119" t="s">
        <v>87</v>
      </c>
      <c r="G14" s="121"/>
      <c r="H14" s="109"/>
    </row>
    <row r="15" spans="1:8" s="5" customFormat="1" x14ac:dyDescent="0.3">
      <c r="A15" s="315">
        <v>1813.97</v>
      </c>
      <c r="B15" s="316">
        <v>3022.98</v>
      </c>
      <c r="C15" s="316">
        <v>1650</v>
      </c>
      <c r="D15" s="316">
        <v>2602</v>
      </c>
      <c r="E15" s="303">
        <f>Travel!D17</f>
        <v>2150</v>
      </c>
      <c r="F15" s="120" t="s">
        <v>77</v>
      </c>
      <c r="G15" s="108" t="s">
        <v>49</v>
      </c>
      <c r="H15" s="109" t="s">
        <v>46</v>
      </c>
    </row>
    <row r="16" spans="1:8" s="5" customFormat="1" x14ac:dyDescent="0.3">
      <c r="A16" s="315">
        <v>300</v>
      </c>
      <c r="B16" s="316">
        <v>411.33</v>
      </c>
      <c r="C16" s="316">
        <v>350</v>
      </c>
      <c r="D16" s="316">
        <v>20</v>
      </c>
      <c r="E16" s="303">
        <f>Travel!D19</f>
        <v>500</v>
      </c>
      <c r="F16" s="120" t="s">
        <v>81</v>
      </c>
      <c r="G16" s="108" t="s">
        <v>49</v>
      </c>
      <c r="H16" s="109" t="s">
        <v>46</v>
      </c>
    </row>
    <row r="17" spans="1:8" s="5" customFormat="1" x14ac:dyDescent="0.3">
      <c r="A17" s="315">
        <v>393.18</v>
      </c>
      <c r="B17" s="316">
        <v>863.57</v>
      </c>
      <c r="C17" s="316">
        <v>875</v>
      </c>
      <c r="D17" s="316">
        <v>0</v>
      </c>
      <c r="E17" s="303">
        <f>Travel!D28</f>
        <v>1275</v>
      </c>
      <c r="F17" s="120" t="s">
        <v>129</v>
      </c>
      <c r="G17" s="108"/>
      <c r="H17" s="109"/>
    </row>
    <row r="18" spans="1:8" s="5" customFormat="1" x14ac:dyDescent="0.3">
      <c r="A18" s="315"/>
      <c r="B18" s="316"/>
      <c r="C18" s="316"/>
      <c r="D18" s="316"/>
      <c r="E18" s="303"/>
      <c r="F18" s="119" t="s">
        <v>88</v>
      </c>
      <c r="G18" s="122"/>
      <c r="H18" s="109"/>
    </row>
    <row r="19" spans="1:8" s="5" customFormat="1" x14ac:dyDescent="0.3">
      <c r="A19" s="315">
        <v>1529.69</v>
      </c>
      <c r="B19" s="316">
        <v>1393.74</v>
      </c>
      <c r="C19" s="316">
        <v>1525</v>
      </c>
      <c r="D19" s="316">
        <v>1358</v>
      </c>
      <c r="E19" s="303">
        <f>Travel!D48</f>
        <v>1600</v>
      </c>
      <c r="F19" s="120" t="s">
        <v>79</v>
      </c>
      <c r="G19" s="108" t="s">
        <v>49</v>
      </c>
      <c r="H19" s="109" t="s">
        <v>47</v>
      </c>
    </row>
    <row r="20" spans="1:8" s="5" customFormat="1" ht="26" x14ac:dyDescent="0.3">
      <c r="A20" s="315">
        <v>1351.49</v>
      </c>
      <c r="B20" s="316">
        <v>1169.8399999999999</v>
      </c>
      <c r="C20" s="316">
        <v>650</v>
      </c>
      <c r="D20" s="316">
        <v>799</v>
      </c>
      <c r="E20" s="303">
        <f>Travel!D57</f>
        <v>1300</v>
      </c>
      <c r="F20" s="120" t="s">
        <v>78</v>
      </c>
      <c r="G20" s="108" t="s">
        <v>49</v>
      </c>
      <c r="H20" s="109" t="s">
        <v>47</v>
      </c>
    </row>
    <row r="21" spans="1:8" s="5" customFormat="1" x14ac:dyDescent="0.3">
      <c r="A21" s="315">
        <v>789.41</v>
      </c>
      <c r="B21" s="316">
        <v>1009.93</v>
      </c>
      <c r="C21" s="316">
        <v>1200</v>
      </c>
      <c r="D21" s="316">
        <v>1125</v>
      </c>
      <c r="E21" s="303">
        <f>Travel!D66</f>
        <v>1275</v>
      </c>
      <c r="F21" s="120" t="s">
        <v>76</v>
      </c>
      <c r="G21" s="108" t="s">
        <v>49</v>
      </c>
      <c r="H21" s="109" t="s">
        <v>47</v>
      </c>
    </row>
    <row r="22" spans="1:8" s="5" customFormat="1" x14ac:dyDescent="0.3">
      <c r="A22" s="315">
        <v>1355.27</v>
      </c>
      <c r="B22" s="316">
        <v>1245.67</v>
      </c>
      <c r="C22" s="316">
        <v>1650</v>
      </c>
      <c r="D22" s="316">
        <v>1576</v>
      </c>
      <c r="E22" s="303">
        <f>Travel!D73</f>
        <v>2150</v>
      </c>
      <c r="F22" s="120" t="s">
        <v>77</v>
      </c>
      <c r="G22" s="108" t="s">
        <v>49</v>
      </c>
      <c r="H22" s="109" t="s">
        <v>47</v>
      </c>
    </row>
    <row r="23" spans="1:8" s="5" customFormat="1" x14ac:dyDescent="0.3">
      <c r="A23" s="315">
        <v>693.11</v>
      </c>
      <c r="B23" s="316">
        <v>317.12</v>
      </c>
      <c r="C23" s="316">
        <v>1060</v>
      </c>
      <c r="D23" s="316">
        <v>349</v>
      </c>
      <c r="E23" s="303">
        <f>Travel!D82</f>
        <v>1135</v>
      </c>
      <c r="F23" s="120" t="s">
        <v>75</v>
      </c>
      <c r="G23" s="108" t="s">
        <v>49</v>
      </c>
      <c r="H23" s="109" t="s">
        <v>47</v>
      </c>
    </row>
    <row r="24" spans="1:8" s="5" customFormat="1" x14ac:dyDescent="0.3">
      <c r="A24" s="315">
        <v>360.02</v>
      </c>
      <c r="B24" s="316">
        <v>403.24</v>
      </c>
      <c r="C24" s="316">
        <v>300</v>
      </c>
      <c r="D24" s="316">
        <v>300</v>
      </c>
      <c r="E24" s="303">
        <f>Travel!D85</f>
        <v>300</v>
      </c>
      <c r="F24" s="120" t="s">
        <v>81</v>
      </c>
      <c r="G24" s="108" t="s">
        <v>49</v>
      </c>
      <c r="H24" s="109" t="s">
        <v>47</v>
      </c>
    </row>
    <row r="25" spans="1:8" s="5" customFormat="1" ht="26" x14ac:dyDescent="0.3">
      <c r="A25" s="315"/>
      <c r="B25" s="316"/>
      <c r="C25" s="316"/>
      <c r="D25" s="316"/>
      <c r="E25" s="303"/>
      <c r="F25" s="122" t="s">
        <v>179</v>
      </c>
      <c r="G25" s="108"/>
      <c r="H25" s="109"/>
    </row>
    <row r="26" spans="1:8" s="5" customFormat="1" ht="26" x14ac:dyDescent="0.3">
      <c r="A26" s="315">
        <v>3280.23</v>
      </c>
      <c r="B26" s="316">
        <v>2061.84</v>
      </c>
      <c r="C26" s="316">
        <v>1670</v>
      </c>
      <c r="D26" s="316">
        <v>1060.0999999999999</v>
      </c>
      <c r="E26" s="303">
        <f>Travel!D36</f>
        <v>2000</v>
      </c>
      <c r="F26" s="120" t="s">
        <v>153</v>
      </c>
      <c r="G26" s="108" t="s">
        <v>154</v>
      </c>
      <c r="H26" s="109" t="s">
        <v>158</v>
      </c>
    </row>
    <row r="27" spans="1:8" s="20" customFormat="1" x14ac:dyDescent="0.3">
      <c r="A27" s="321">
        <f>SUM(A10:A26)</f>
        <v>13812.34</v>
      </c>
      <c r="B27" s="321">
        <f>SUM(B10:B26)</f>
        <v>13550.57</v>
      </c>
      <c r="C27" s="321">
        <f>SUM(C10:C26)</f>
        <v>12630</v>
      </c>
      <c r="D27" s="321">
        <f>SUM(D10:D26)</f>
        <v>11408.79</v>
      </c>
      <c r="E27" s="304">
        <f>SUM(E10:E26)</f>
        <v>15785</v>
      </c>
      <c r="F27" s="123" t="s">
        <v>10</v>
      </c>
      <c r="G27" s="114"/>
      <c r="H27" s="124"/>
    </row>
    <row r="28" spans="1:8" s="17" customFormat="1" x14ac:dyDescent="0.3">
      <c r="A28" s="317"/>
      <c r="B28" s="318"/>
      <c r="C28" s="318"/>
      <c r="D28" s="318"/>
      <c r="E28" s="301"/>
      <c r="F28" s="25"/>
      <c r="G28" s="28"/>
      <c r="H28" s="27"/>
    </row>
    <row r="29" spans="1:8" s="5" customFormat="1" x14ac:dyDescent="0.3">
      <c r="A29" s="319"/>
      <c r="B29" s="320"/>
      <c r="C29" s="320"/>
      <c r="D29" s="320"/>
      <c r="E29" s="302"/>
      <c r="F29" s="104" t="s">
        <v>11</v>
      </c>
      <c r="G29" s="105"/>
      <c r="H29" s="106"/>
    </row>
    <row r="30" spans="1:8" s="5" customFormat="1" x14ac:dyDescent="0.3">
      <c r="A30" s="315">
        <v>0</v>
      </c>
      <c r="B30" s="316">
        <v>159.9</v>
      </c>
      <c r="C30" s="316">
        <v>80</v>
      </c>
      <c r="D30" s="316">
        <v>0</v>
      </c>
      <c r="E30" s="299">
        <v>80</v>
      </c>
      <c r="F30" s="107" t="s">
        <v>159</v>
      </c>
      <c r="G30" s="125" t="s">
        <v>160</v>
      </c>
      <c r="H30" s="109" t="s">
        <v>51</v>
      </c>
    </row>
    <row r="31" spans="1:8" s="5" customFormat="1" x14ac:dyDescent="0.3">
      <c r="A31" s="315">
        <v>200</v>
      </c>
      <c r="B31" s="316">
        <v>200</v>
      </c>
      <c r="C31" s="316">
        <v>200</v>
      </c>
      <c r="D31" s="316">
        <v>0</v>
      </c>
      <c r="E31" s="299">
        <v>200</v>
      </c>
      <c r="F31" s="107" t="s">
        <v>183</v>
      </c>
      <c r="G31" s="125"/>
      <c r="H31" s="109"/>
    </row>
    <row r="32" spans="1:8" s="5" customFormat="1" x14ac:dyDescent="0.3">
      <c r="A32" s="315">
        <v>566.19000000000005</v>
      </c>
      <c r="B32" s="315">
        <v>566.19000000000005</v>
      </c>
      <c r="C32" s="315">
        <v>600</v>
      </c>
      <c r="D32" s="315">
        <v>1127</v>
      </c>
      <c r="E32" s="332">
        <v>1200</v>
      </c>
      <c r="F32" s="333" t="s">
        <v>152</v>
      </c>
      <c r="G32" s="334" t="s">
        <v>221</v>
      </c>
      <c r="H32" s="335" t="s">
        <v>164</v>
      </c>
    </row>
    <row r="33" spans="1:8" ht="26" x14ac:dyDescent="0.3">
      <c r="A33" s="300">
        <f>SUM(A30:A32)</f>
        <v>766.19</v>
      </c>
      <c r="B33" s="300">
        <f>SUM(B30:B32)</f>
        <v>926.09</v>
      </c>
      <c r="C33" s="300">
        <f>SUM(C30:C32)</f>
        <v>880</v>
      </c>
      <c r="D33" s="300">
        <f>SUM(D30:D32)</f>
        <v>1127</v>
      </c>
      <c r="E33" s="305">
        <f>SUM(E30:E32)</f>
        <v>1480</v>
      </c>
      <c r="F33" s="113" t="s">
        <v>12</v>
      </c>
      <c r="G33" s="114"/>
      <c r="H33" s="115"/>
    </row>
    <row r="34" spans="1:8" s="5" customFormat="1" x14ac:dyDescent="0.3">
      <c r="A34" s="317"/>
      <c r="B34" s="322"/>
      <c r="C34" s="322"/>
      <c r="D34" s="322"/>
      <c r="E34" s="306"/>
      <c r="F34" s="32"/>
      <c r="G34" s="33"/>
      <c r="H34" s="34"/>
    </row>
    <row r="35" spans="1:8" s="5" customFormat="1" x14ac:dyDescent="0.3">
      <c r="A35" s="319" t="s">
        <v>192</v>
      </c>
      <c r="B35" s="320"/>
      <c r="C35" s="320"/>
      <c r="D35" s="320"/>
      <c r="E35" s="302"/>
      <c r="F35" s="104" t="s">
        <v>3</v>
      </c>
      <c r="G35" s="118"/>
      <c r="H35" s="106"/>
    </row>
    <row r="36" spans="1:8" s="5" customFormat="1" x14ac:dyDescent="0.3">
      <c r="A36" s="315">
        <v>3390</v>
      </c>
      <c r="B36" s="316">
        <v>6302.26</v>
      </c>
      <c r="C36" s="316">
        <v>2500</v>
      </c>
      <c r="D36" s="316">
        <v>4344</v>
      </c>
      <c r="E36" s="303">
        <v>2500</v>
      </c>
      <c r="F36" s="107" t="s">
        <v>65</v>
      </c>
      <c r="G36" s="108"/>
      <c r="H36" s="109" t="s">
        <v>43</v>
      </c>
    </row>
    <row r="37" spans="1:8" s="5" customFormat="1" x14ac:dyDescent="0.3">
      <c r="A37" s="315">
        <v>1248.97</v>
      </c>
      <c r="B37" s="316">
        <v>2034.8</v>
      </c>
      <c r="C37" s="316">
        <v>2000</v>
      </c>
      <c r="D37" s="316">
        <v>1684</v>
      </c>
      <c r="E37" s="299">
        <v>2000</v>
      </c>
      <c r="F37" s="107" t="s">
        <v>66</v>
      </c>
      <c r="G37" s="108"/>
      <c r="H37" s="109" t="s">
        <v>44</v>
      </c>
    </row>
    <row r="38" spans="1:8" s="5" customFormat="1" x14ac:dyDescent="0.3">
      <c r="A38" s="315">
        <v>200</v>
      </c>
      <c r="B38" s="316">
        <v>200</v>
      </c>
      <c r="C38" s="316">
        <v>750</v>
      </c>
      <c r="D38" s="316">
        <v>200</v>
      </c>
      <c r="E38" s="299">
        <v>500</v>
      </c>
      <c r="F38" s="107" t="s">
        <v>67</v>
      </c>
      <c r="G38" s="108"/>
      <c r="H38" s="109" t="s">
        <v>44</v>
      </c>
    </row>
    <row r="39" spans="1:8" s="5" customFormat="1" ht="26" x14ac:dyDescent="0.3">
      <c r="A39" s="315">
        <v>2636.4</v>
      </c>
      <c r="B39" s="316">
        <v>3828.2</v>
      </c>
      <c r="C39" s="316">
        <v>4125</v>
      </c>
      <c r="D39" s="316">
        <v>3515</v>
      </c>
      <c r="E39" s="303">
        <f>+Travel!D120</f>
        <v>4425</v>
      </c>
      <c r="F39" s="107" t="s">
        <v>144</v>
      </c>
      <c r="G39" s="108" t="s">
        <v>121</v>
      </c>
      <c r="H39" s="126" t="s">
        <v>55</v>
      </c>
    </row>
    <row r="40" spans="1:8" s="5" customFormat="1" x14ac:dyDescent="0.3">
      <c r="A40" s="315"/>
      <c r="B40" s="315"/>
      <c r="C40" s="315"/>
      <c r="D40" s="315">
        <v>485</v>
      </c>
      <c r="E40" s="303">
        <v>500</v>
      </c>
      <c r="F40" s="333" t="s">
        <v>244</v>
      </c>
      <c r="G40" s="334" t="s">
        <v>245</v>
      </c>
      <c r="H40" s="336" t="s">
        <v>246</v>
      </c>
    </row>
    <row r="41" spans="1:8" s="5" customFormat="1" ht="26" x14ac:dyDescent="0.3">
      <c r="A41" s="315">
        <v>30134.94</v>
      </c>
      <c r="B41" s="316">
        <v>39963.919999999998</v>
      </c>
      <c r="C41" s="316">
        <v>20000</v>
      </c>
      <c r="D41" s="316">
        <v>35723</v>
      </c>
      <c r="E41" s="299">
        <v>30000</v>
      </c>
      <c r="F41" s="107" t="s">
        <v>24</v>
      </c>
      <c r="G41" s="108" t="s">
        <v>107</v>
      </c>
      <c r="H41" s="109" t="s">
        <v>44</v>
      </c>
    </row>
    <row r="42" spans="1:8" s="5" customFormat="1" ht="39" x14ac:dyDescent="0.3">
      <c r="A42" s="315">
        <v>2472.39</v>
      </c>
      <c r="B42" s="316">
        <v>2749.9</v>
      </c>
      <c r="C42" s="316">
        <v>2200</v>
      </c>
      <c r="D42" s="316">
        <v>1482</v>
      </c>
      <c r="E42" s="299">
        <v>2500</v>
      </c>
      <c r="F42" s="107" t="s">
        <v>132</v>
      </c>
      <c r="G42" s="108" t="s">
        <v>106</v>
      </c>
      <c r="H42" s="109" t="s">
        <v>44</v>
      </c>
    </row>
    <row r="43" spans="1:8" s="5" customFormat="1" ht="39" x14ac:dyDescent="0.3">
      <c r="A43" s="315">
        <v>794.79</v>
      </c>
      <c r="B43" s="316">
        <v>639.80999999999995</v>
      </c>
      <c r="C43" s="316">
        <v>700</v>
      </c>
      <c r="D43" s="316">
        <v>716</v>
      </c>
      <c r="E43" s="299">
        <v>750</v>
      </c>
      <c r="F43" s="107" t="s">
        <v>82</v>
      </c>
      <c r="G43" s="108" t="s">
        <v>133</v>
      </c>
      <c r="H43" s="126" t="s">
        <v>52</v>
      </c>
    </row>
    <row r="44" spans="1:8" s="5" customFormat="1" x14ac:dyDescent="0.3">
      <c r="A44" s="315">
        <v>50</v>
      </c>
      <c r="B44" s="316">
        <v>0</v>
      </c>
      <c r="C44" s="316">
        <v>200</v>
      </c>
      <c r="D44" s="316">
        <v>0</v>
      </c>
      <c r="E44" s="299">
        <v>200</v>
      </c>
      <c r="F44" s="107" t="s">
        <v>83</v>
      </c>
      <c r="G44" s="108"/>
      <c r="H44" s="109" t="s">
        <v>44</v>
      </c>
    </row>
    <row r="45" spans="1:8" s="5" customFormat="1" ht="26" x14ac:dyDescent="0.3">
      <c r="A45" s="315">
        <v>1657.83</v>
      </c>
      <c r="B45" s="316">
        <v>3445.3</v>
      </c>
      <c r="C45" s="316">
        <v>7000</v>
      </c>
      <c r="D45" s="316">
        <v>2804</v>
      </c>
      <c r="E45" s="299">
        <v>7000</v>
      </c>
      <c r="F45" s="107" t="s">
        <v>84</v>
      </c>
      <c r="G45" s="108" t="s">
        <v>89</v>
      </c>
      <c r="H45" s="109" t="s">
        <v>43</v>
      </c>
    </row>
    <row r="46" spans="1:8" s="5" customFormat="1" x14ac:dyDescent="0.3">
      <c r="A46" s="315">
        <v>100</v>
      </c>
      <c r="B46" s="316">
        <v>350</v>
      </c>
      <c r="C46" s="316">
        <v>2000</v>
      </c>
      <c r="D46" s="316">
        <v>150</v>
      </c>
      <c r="E46" s="299">
        <v>2000</v>
      </c>
      <c r="F46" s="107" t="s">
        <v>85</v>
      </c>
      <c r="G46" s="108"/>
      <c r="H46" s="109" t="s">
        <v>44</v>
      </c>
    </row>
    <row r="47" spans="1:8" s="5" customFormat="1" ht="26" x14ac:dyDescent="0.3">
      <c r="A47" s="315">
        <v>1366.67</v>
      </c>
      <c r="B47" s="316">
        <v>811.88</v>
      </c>
      <c r="C47" s="316">
        <v>1500</v>
      </c>
      <c r="D47" s="316">
        <v>816</v>
      </c>
      <c r="E47" s="299">
        <v>1500</v>
      </c>
      <c r="F47" s="107" t="s">
        <v>86</v>
      </c>
      <c r="G47" s="108" t="s">
        <v>53</v>
      </c>
      <c r="H47" s="109" t="s">
        <v>44</v>
      </c>
    </row>
    <row r="48" spans="1:8" x14ac:dyDescent="0.3">
      <c r="A48" s="300">
        <f>SUM(A36:A47)</f>
        <v>44051.99</v>
      </c>
      <c r="B48" s="300">
        <f>SUM(B36:B47)</f>
        <v>60326.069999999992</v>
      </c>
      <c r="C48" s="300">
        <f t="shared" ref="C48:E48" si="1">SUM(C36:C47)</f>
        <v>42975</v>
      </c>
      <c r="D48" s="300">
        <f t="shared" si="1"/>
        <v>51919</v>
      </c>
      <c r="E48" s="300">
        <f t="shared" si="1"/>
        <v>53875</v>
      </c>
      <c r="F48" s="113" t="s">
        <v>13</v>
      </c>
      <c r="G48" s="114"/>
      <c r="H48" s="115"/>
    </row>
    <row r="49" spans="1:8" s="17" customFormat="1" x14ac:dyDescent="0.3">
      <c r="A49" s="317"/>
      <c r="B49" s="322"/>
      <c r="C49" s="322"/>
      <c r="D49" s="322"/>
      <c r="E49" s="306"/>
      <c r="F49" s="37"/>
      <c r="G49" s="38"/>
      <c r="H49" s="39"/>
    </row>
    <row r="50" spans="1:8" x14ac:dyDescent="0.3">
      <c r="A50" s="323">
        <v>0</v>
      </c>
      <c r="B50" s="323">
        <v>0</v>
      </c>
      <c r="C50" s="323">
        <v>500</v>
      </c>
      <c r="D50" s="323">
        <v>0</v>
      </c>
      <c r="E50" s="307">
        <v>500</v>
      </c>
      <c r="F50" s="127" t="s">
        <v>15</v>
      </c>
      <c r="G50" s="128"/>
      <c r="H50" s="129" t="s">
        <v>47</v>
      </c>
    </row>
    <row r="51" spans="1:8" s="17" customFormat="1" x14ac:dyDescent="0.3">
      <c r="A51" s="317"/>
      <c r="B51" s="322"/>
      <c r="C51" s="322"/>
      <c r="D51" s="322"/>
      <c r="E51" s="306"/>
      <c r="F51" s="37"/>
      <c r="G51" s="38"/>
      <c r="H51" s="39"/>
    </row>
    <row r="52" spans="1:8" ht="26" x14ac:dyDescent="0.3">
      <c r="A52" s="323">
        <v>0</v>
      </c>
      <c r="B52" s="323">
        <v>0</v>
      </c>
      <c r="C52" s="323">
        <v>5000</v>
      </c>
      <c r="D52" s="323">
        <v>5000</v>
      </c>
      <c r="E52" s="307">
        <v>5000</v>
      </c>
      <c r="F52" s="127" t="s">
        <v>119</v>
      </c>
      <c r="G52" s="128"/>
      <c r="H52" s="129" t="s">
        <v>123</v>
      </c>
    </row>
    <row r="53" spans="1:8" s="17" customFormat="1" x14ac:dyDescent="0.3">
      <c r="A53" s="317"/>
      <c r="B53" s="322"/>
      <c r="C53" s="322"/>
      <c r="D53" s="322"/>
      <c r="E53" s="306"/>
      <c r="F53" s="37"/>
      <c r="G53" s="38"/>
      <c r="H53" s="39"/>
    </row>
    <row r="54" spans="1:8" s="5" customFormat="1" x14ac:dyDescent="0.3">
      <c r="A54" s="319"/>
      <c r="B54" s="320"/>
      <c r="C54" s="320"/>
      <c r="D54" s="320"/>
      <c r="E54" s="302"/>
      <c r="F54" s="104" t="s">
        <v>59</v>
      </c>
      <c r="G54" s="118"/>
      <c r="H54" s="106"/>
    </row>
    <row r="55" spans="1:8" s="5" customFormat="1" x14ac:dyDescent="0.3">
      <c r="A55" s="315">
        <v>0</v>
      </c>
      <c r="B55" s="316">
        <v>0</v>
      </c>
      <c r="C55" s="316">
        <v>75</v>
      </c>
      <c r="D55" s="316"/>
      <c r="E55" s="299">
        <v>75</v>
      </c>
      <c r="F55" s="107" t="s">
        <v>74</v>
      </c>
      <c r="G55" s="108" t="s">
        <v>18</v>
      </c>
      <c r="H55" s="109" t="s">
        <v>47</v>
      </c>
    </row>
    <row r="56" spans="1:8" s="5" customFormat="1" x14ac:dyDescent="0.3">
      <c r="A56" s="315">
        <v>1104</v>
      </c>
      <c r="B56" s="316">
        <v>1300</v>
      </c>
      <c r="C56" s="316">
        <v>1300</v>
      </c>
      <c r="D56" s="316">
        <v>1670</v>
      </c>
      <c r="E56" s="303">
        <v>1700</v>
      </c>
      <c r="F56" s="107" t="s">
        <v>73</v>
      </c>
      <c r="G56" s="329" t="s">
        <v>207</v>
      </c>
      <c r="H56" s="109" t="s">
        <v>56</v>
      </c>
    </row>
    <row r="57" spans="1:8" s="5" customFormat="1" x14ac:dyDescent="0.3">
      <c r="A57" s="315">
        <v>0</v>
      </c>
      <c r="B57" s="316">
        <v>120</v>
      </c>
      <c r="C57" s="316">
        <v>0</v>
      </c>
      <c r="D57" s="316" t="s">
        <v>228</v>
      </c>
      <c r="E57" s="299">
        <v>0</v>
      </c>
      <c r="F57" s="107" t="s">
        <v>146</v>
      </c>
      <c r="G57" s="108" t="s">
        <v>226</v>
      </c>
      <c r="H57" s="109" t="s">
        <v>47</v>
      </c>
    </row>
    <row r="58" spans="1:8" s="5" customFormat="1" ht="26" x14ac:dyDescent="0.3">
      <c r="A58" s="315">
        <v>100</v>
      </c>
      <c r="B58" s="316">
        <v>0</v>
      </c>
      <c r="C58" s="316">
        <v>0</v>
      </c>
      <c r="D58" s="316">
        <v>100</v>
      </c>
      <c r="E58" s="303">
        <v>100</v>
      </c>
      <c r="F58" s="107" t="s">
        <v>100</v>
      </c>
      <c r="G58" s="108" t="s">
        <v>227</v>
      </c>
      <c r="H58" s="109" t="s">
        <v>47</v>
      </c>
    </row>
    <row r="59" spans="1:8" x14ac:dyDescent="0.3">
      <c r="A59" s="300">
        <f>SUM(A55:A58)</f>
        <v>1204</v>
      </c>
      <c r="B59" s="300">
        <f>SUM(B55:B58)</f>
        <v>1420</v>
      </c>
      <c r="C59" s="300">
        <f t="shared" ref="C59:D59" si="2">SUM(C55:C58)</f>
        <v>1375</v>
      </c>
      <c r="D59" s="300">
        <f t="shared" si="2"/>
        <v>1770</v>
      </c>
      <c r="E59" s="305">
        <f>SUM(E55:E58)</f>
        <v>1875</v>
      </c>
      <c r="F59" s="113" t="s">
        <v>60</v>
      </c>
      <c r="G59" s="114"/>
      <c r="H59" s="115"/>
    </row>
    <row r="60" spans="1:8" s="17" customFormat="1" x14ac:dyDescent="0.3">
      <c r="A60" s="317"/>
      <c r="B60" s="318"/>
      <c r="C60" s="318"/>
      <c r="D60" s="318"/>
      <c r="E60" s="301"/>
      <c r="F60" s="25"/>
      <c r="G60" s="26"/>
      <c r="H60" s="27"/>
    </row>
    <row r="61" spans="1:8" s="5" customFormat="1" x14ac:dyDescent="0.3">
      <c r="A61" s="319"/>
      <c r="B61" s="320"/>
      <c r="C61" s="320"/>
      <c r="D61" s="320"/>
      <c r="E61" s="302"/>
      <c r="F61" s="104" t="s">
        <v>5</v>
      </c>
      <c r="G61" s="118"/>
      <c r="H61" s="106"/>
    </row>
    <row r="62" spans="1:8" s="5" customFormat="1" x14ac:dyDescent="0.3">
      <c r="A62" s="315">
        <v>725</v>
      </c>
      <c r="B62" s="316">
        <v>745</v>
      </c>
      <c r="C62" s="316">
        <v>750</v>
      </c>
      <c r="D62" s="316">
        <v>755</v>
      </c>
      <c r="E62" s="299">
        <v>775</v>
      </c>
      <c r="F62" s="107" t="s">
        <v>72</v>
      </c>
      <c r="G62" s="108"/>
      <c r="H62" s="109" t="s">
        <v>56</v>
      </c>
    </row>
    <row r="63" spans="1:8" s="5" customFormat="1" x14ac:dyDescent="0.3">
      <c r="A63" s="315">
        <v>132.94999999999999</v>
      </c>
      <c r="B63" s="316">
        <v>39</v>
      </c>
      <c r="C63" s="316">
        <v>0</v>
      </c>
      <c r="D63" s="316">
        <v>1</v>
      </c>
      <c r="E63" s="299">
        <v>40</v>
      </c>
      <c r="F63" s="107" t="s">
        <v>71</v>
      </c>
      <c r="G63" s="108"/>
      <c r="H63" s="109" t="s">
        <v>56</v>
      </c>
    </row>
    <row r="64" spans="1:8" s="5" customFormat="1" x14ac:dyDescent="0.3">
      <c r="A64" s="315">
        <v>0</v>
      </c>
      <c r="B64" s="316">
        <v>0</v>
      </c>
      <c r="C64" s="316">
        <v>150</v>
      </c>
      <c r="D64" s="316">
        <v>150</v>
      </c>
      <c r="E64" s="299">
        <v>150</v>
      </c>
      <c r="F64" s="107" t="s">
        <v>70</v>
      </c>
      <c r="G64" s="108"/>
      <c r="H64" s="109" t="s">
        <v>47</v>
      </c>
    </row>
    <row r="65" spans="1:8" s="5" customFormat="1" x14ac:dyDescent="0.3">
      <c r="A65" s="315">
        <v>544.21</v>
      </c>
      <c r="B65" s="316">
        <v>594.91</v>
      </c>
      <c r="C65" s="316">
        <v>550</v>
      </c>
      <c r="D65" s="316">
        <v>787</v>
      </c>
      <c r="E65" s="299">
        <v>550</v>
      </c>
      <c r="F65" s="107" t="s">
        <v>184</v>
      </c>
      <c r="G65" s="108"/>
      <c r="H65" s="109" t="s">
        <v>56</v>
      </c>
    </row>
    <row r="66" spans="1:8" s="5" customFormat="1" ht="26" x14ac:dyDescent="0.3">
      <c r="A66" s="315">
        <v>210</v>
      </c>
      <c r="B66" s="316">
        <v>210</v>
      </c>
      <c r="C66" s="316">
        <v>300</v>
      </c>
      <c r="D66" s="316">
        <v>210</v>
      </c>
      <c r="E66" s="299">
        <v>300</v>
      </c>
      <c r="F66" s="107" t="s">
        <v>131</v>
      </c>
      <c r="G66" s="108"/>
      <c r="H66" s="109" t="s">
        <v>56</v>
      </c>
    </row>
    <row r="67" spans="1:8" s="5" customFormat="1" x14ac:dyDescent="0.3">
      <c r="A67" s="315">
        <v>0</v>
      </c>
      <c r="B67" s="316">
        <v>0</v>
      </c>
      <c r="C67" s="316">
        <v>0</v>
      </c>
      <c r="D67" s="316">
        <v>1000</v>
      </c>
      <c r="E67" s="299">
        <v>0</v>
      </c>
      <c r="F67" s="107" t="s">
        <v>251</v>
      </c>
      <c r="G67" s="108"/>
      <c r="H67" s="109"/>
    </row>
    <row r="68" spans="1:8" s="5" customFormat="1" ht="26" x14ac:dyDescent="0.3">
      <c r="A68" s="315">
        <v>1241</v>
      </c>
      <c r="B68" s="316">
        <v>1366</v>
      </c>
      <c r="C68" s="316">
        <v>1400</v>
      </c>
      <c r="D68" s="316">
        <v>1366</v>
      </c>
      <c r="E68" s="299">
        <v>1400</v>
      </c>
      <c r="F68" s="107" t="s">
        <v>69</v>
      </c>
      <c r="G68" s="108"/>
      <c r="H68" s="109" t="s">
        <v>56</v>
      </c>
    </row>
    <row r="69" spans="1:8" s="5" customFormat="1" ht="26" x14ac:dyDescent="0.3">
      <c r="A69" s="315">
        <v>1237.7</v>
      </c>
      <c r="B69" s="316">
        <v>1100.8900000000001</v>
      </c>
      <c r="C69" s="316">
        <v>1500</v>
      </c>
      <c r="D69" s="316">
        <v>575</v>
      </c>
      <c r="E69" s="299">
        <v>2500</v>
      </c>
      <c r="F69" s="107" t="s">
        <v>241</v>
      </c>
      <c r="G69" s="108"/>
      <c r="H69" s="109" t="s">
        <v>57</v>
      </c>
    </row>
    <row r="70" spans="1:8" s="5" customFormat="1" x14ac:dyDescent="0.3">
      <c r="A70" s="315">
        <v>725</v>
      </c>
      <c r="B70" s="316">
        <f>5180.5+50</f>
        <v>5230.5</v>
      </c>
      <c r="C70" s="316">
        <v>500</v>
      </c>
      <c r="D70" s="316">
        <v>60</v>
      </c>
      <c r="E70" s="299">
        <v>500</v>
      </c>
      <c r="F70" s="107" t="s">
        <v>80</v>
      </c>
      <c r="G70" s="108"/>
      <c r="H70" s="109"/>
    </row>
    <row r="71" spans="1:8" s="5" customFormat="1" x14ac:dyDescent="0.3">
      <c r="A71" s="315">
        <v>28.84</v>
      </c>
      <c r="B71" s="316">
        <v>170.8</v>
      </c>
      <c r="C71" s="316">
        <v>300</v>
      </c>
      <c r="D71" s="316">
        <v>324</v>
      </c>
      <c r="E71" s="299">
        <v>300</v>
      </c>
      <c r="F71" s="107" t="s">
        <v>68</v>
      </c>
      <c r="G71" s="108"/>
      <c r="H71" s="109" t="s">
        <v>57</v>
      </c>
    </row>
    <row r="72" spans="1:8" ht="26" x14ac:dyDescent="0.3">
      <c r="A72" s="315">
        <v>0</v>
      </c>
      <c r="B72" s="316">
        <v>0</v>
      </c>
      <c r="C72" s="316">
        <v>0</v>
      </c>
      <c r="D72" s="316">
        <v>0</v>
      </c>
      <c r="E72" s="299">
        <v>500</v>
      </c>
      <c r="F72" s="107" t="s">
        <v>239</v>
      </c>
      <c r="G72" s="108" t="s">
        <v>134</v>
      </c>
      <c r="H72" s="109"/>
    </row>
    <row r="73" spans="1:8" x14ac:dyDescent="0.3">
      <c r="A73" s="300">
        <f>SUM(A62:A72)</f>
        <v>4844.7</v>
      </c>
      <c r="B73" s="300">
        <f>SUM(B62:B72)</f>
        <v>9457.0999999999985</v>
      </c>
      <c r="C73" s="300">
        <f t="shared" ref="C73:D73" si="3">SUM(C62:C72)</f>
        <v>5450</v>
      </c>
      <c r="D73" s="300">
        <f t="shared" si="3"/>
        <v>5228</v>
      </c>
      <c r="E73" s="305">
        <f>SUM(E62:E72)</f>
        <v>7015</v>
      </c>
      <c r="F73" s="113" t="s">
        <v>14</v>
      </c>
      <c r="G73" s="114"/>
      <c r="H73" s="115"/>
    </row>
    <row r="74" spans="1:8" s="17" customFormat="1" x14ac:dyDescent="0.3">
      <c r="A74" s="317"/>
      <c r="B74" s="322"/>
      <c r="C74" s="322"/>
      <c r="D74" s="324"/>
      <c r="E74" s="306"/>
      <c r="F74" s="37"/>
      <c r="G74" s="38"/>
      <c r="H74" s="39"/>
    </row>
    <row r="75" spans="1:8" s="16" customFormat="1" x14ac:dyDescent="0.3">
      <c r="A75" s="325">
        <f>(A7+A27+A33+A48+A50+A52+A59+A73)</f>
        <v>74880.01999999999</v>
      </c>
      <c r="B75" s="326">
        <f>(B7+B27+B33+B48+B50+B52+B59+B73)</f>
        <v>91360.38</v>
      </c>
      <c r="C75" s="327">
        <f>(C7+C27+C33+C48+C50+C52+C59+C73)</f>
        <v>81060</v>
      </c>
      <c r="D75" s="308">
        <f>(D7+D27+D33+D48+D50+D52+D59+D73)</f>
        <v>80318.790000000008</v>
      </c>
      <c r="E75" s="308">
        <f>(E7+E27+E33+E48+E50+E52+E59+E73)</f>
        <v>95530</v>
      </c>
      <c r="F75" s="35" t="s">
        <v>16</v>
      </c>
      <c r="G75" s="36"/>
      <c r="H75" s="35"/>
    </row>
    <row r="76" spans="1:8" x14ac:dyDescent="0.3">
      <c r="F76" s="19"/>
    </row>
  </sheetData>
  <mergeCells count="1">
    <mergeCell ref="F8:H9"/>
  </mergeCells>
  <phoneticPr fontId="2" type="noConversion"/>
  <printOptions headings="1"/>
  <pageMargins left="0.7" right="0.45" top="0.56000000000000005" bottom="0.51" header="0.28000000000000003" footer="0.3"/>
  <pageSetup orientation="landscape" r:id="rId1"/>
  <headerFooter alignWithMargins="0">
    <oddHeader xml:space="preserve">&amp;C&amp;"Calibri,Bold"&amp;12 2014 - 2015 WMCA BUDGET - EXPENDITURES&amp;"Arial,Bold"
</oddHeader>
    <oddFooter>&amp;R&amp;"Calibri,Regular"Final 4/30/2014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1"/>
  <sheetViews>
    <sheetView view="pageLayout" zoomScaleNormal="130" workbookViewId="0">
      <selection activeCell="A67" sqref="A67:E86"/>
    </sheetView>
  </sheetViews>
  <sheetFormatPr defaultColWidth="9.1796875" defaultRowHeight="12" x14ac:dyDescent="0.3"/>
  <cols>
    <col min="1" max="1" width="30.26953125" style="44" customWidth="1"/>
    <col min="2" max="2" width="17" style="44" customWidth="1"/>
    <col min="3" max="3" width="29.54296875" style="44" customWidth="1"/>
    <col min="4" max="4" width="11.81640625" style="44" customWidth="1"/>
    <col min="5" max="5" width="41" style="44" customWidth="1"/>
    <col min="6" max="34" width="9.1796875" style="43"/>
    <col min="35" max="16384" width="9.1796875" style="44"/>
  </cols>
  <sheetData>
    <row r="1" spans="1:34" x14ac:dyDescent="0.3">
      <c r="A1" s="173" t="s">
        <v>31</v>
      </c>
      <c r="B1" s="174" t="s">
        <v>27</v>
      </c>
      <c r="C1" s="174" t="s">
        <v>30</v>
      </c>
      <c r="D1" s="175"/>
      <c r="E1" s="176" t="s">
        <v>41</v>
      </c>
    </row>
    <row r="2" spans="1:34" s="45" customFormat="1" x14ac:dyDescent="0.3">
      <c r="A2" s="177" t="s">
        <v>208</v>
      </c>
      <c r="B2" s="178" t="s">
        <v>209</v>
      </c>
      <c r="C2" s="178" t="s">
        <v>20</v>
      </c>
      <c r="D2" s="179">
        <v>300</v>
      </c>
      <c r="E2" s="180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s="45" customFormat="1" x14ac:dyDescent="0.3">
      <c r="A3" s="286"/>
      <c r="B3" s="181" t="s">
        <v>210</v>
      </c>
      <c r="C3" s="178" t="s">
        <v>229</v>
      </c>
      <c r="D3" s="179">
        <v>500</v>
      </c>
      <c r="E3" s="180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s="45" customFormat="1" ht="12.75" customHeight="1" x14ac:dyDescent="0.3">
      <c r="A4" s="286"/>
      <c r="B4" s="181"/>
      <c r="C4" s="178" t="s">
        <v>32</v>
      </c>
      <c r="D4" s="179">
        <v>0</v>
      </c>
      <c r="E4" s="18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s="48" customFormat="1" ht="12.75" customHeight="1" x14ac:dyDescent="0.3">
      <c r="A5" s="182"/>
      <c r="B5" s="183"/>
      <c r="C5" s="183" t="s">
        <v>25</v>
      </c>
      <c r="D5" s="184">
        <f>SUM(D2:D4)</f>
        <v>800</v>
      </c>
      <c r="E5" s="185" t="s">
        <v>242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5" customFormat="1" ht="12.75" customHeight="1" x14ac:dyDescent="0.3">
      <c r="A6" s="177" t="s">
        <v>211</v>
      </c>
      <c r="B6" s="178" t="s">
        <v>212</v>
      </c>
      <c r="C6" s="181" t="s">
        <v>33</v>
      </c>
      <c r="D6" s="179">
        <v>500</v>
      </c>
      <c r="E6" s="180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s="48" customFormat="1" ht="12.75" customHeight="1" x14ac:dyDescent="0.3">
      <c r="A7" s="182"/>
      <c r="B7" s="183"/>
      <c r="C7" s="183" t="s">
        <v>25</v>
      </c>
      <c r="D7" s="184">
        <f>D6</f>
        <v>500</v>
      </c>
      <c r="E7" s="187" t="s">
        <v>243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ht="12.75" customHeight="1" x14ac:dyDescent="0.3">
      <c r="A8" s="188" t="s">
        <v>34</v>
      </c>
      <c r="B8" s="189"/>
      <c r="C8" s="189"/>
      <c r="D8" s="190">
        <f>+D7+D5</f>
        <v>1300</v>
      </c>
      <c r="E8" s="191"/>
    </row>
    <row r="9" spans="1:34" ht="6" customHeight="1" x14ac:dyDescent="0.3">
      <c r="A9" s="48"/>
      <c r="B9" s="45"/>
      <c r="C9" s="45"/>
      <c r="D9" s="49"/>
      <c r="E9" s="45"/>
    </row>
    <row r="10" spans="1:34" x14ac:dyDescent="0.3">
      <c r="A10" s="173" t="s">
        <v>109</v>
      </c>
      <c r="B10" s="174" t="s">
        <v>27</v>
      </c>
      <c r="C10" s="174" t="s">
        <v>30</v>
      </c>
      <c r="D10" s="174" t="s">
        <v>122</v>
      </c>
      <c r="E10" s="176" t="s">
        <v>41</v>
      </c>
    </row>
    <row r="11" spans="1:34" s="45" customFormat="1" x14ac:dyDescent="0.3">
      <c r="A11" s="177" t="s">
        <v>211</v>
      </c>
      <c r="B11" s="178" t="s">
        <v>212</v>
      </c>
      <c r="C11" s="178" t="s">
        <v>20</v>
      </c>
      <c r="D11" s="179">
        <v>575</v>
      </c>
      <c r="E11" s="180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5" customFormat="1" x14ac:dyDescent="0.3">
      <c r="A12" s="177"/>
      <c r="B12" s="181"/>
      <c r="C12" s="178" t="s">
        <v>21</v>
      </c>
      <c r="D12" s="179">
        <v>500</v>
      </c>
      <c r="E12" s="180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s="45" customFormat="1" x14ac:dyDescent="0.3">
      <c r="A13" s="177"/>
      <c r="B13" s="181"/>
      <c r="C13" s="178" t="s">
        <v>218</v>
      </c>
      <c r="D13" s="179">
        <v>850</v>
      </c>
      <c r="E13" s="180"/>
      <c r="F13" s="43" t="s">
        <v>192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s="45" customFormat="1" x14ac:dyDescent="0.3">
      <c r="A14" s="177"/>
      <c r="B14" s="181"/>
      <c r="C14" s="178" t="s">
        <v>22</v>
      </c>
      <c r="D14" s="179">
        <v>50</v>
      </c>
      <c r="E14" s="180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s="45" customFormat="1" x14ac:dyDescent="0.3">
      <c r="A15" s="177"/>
      <c r="B15" s="181"/>
      <c r="C15" s="178" t="s">
        <v>197</v>
      </c>
      <c r="D15" s="179">
        <v>75</v>
      </c>
      <c r="E15" s="180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s="45" customFormat="1" x14ac:dyDescent="0.3">
      <c r="A16" s="177"/>
      <c r="B16" s="181"/>
      <c r="C16" s="178" t="s">
        <v>26</v>
      </c>
      <c r="D16" s="179">
        <v>100</v>
      </c>
      <c r="E16" s="18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5" customFormat="1" x14ac:dyDescent="0.3">
      <c r="A17" s="182"/>
      <c r="B17" s="192"/>
      <c r="C17" s="184" t="s">
        <v>25</v>
      </c>
      <c r="D17" s="184">
        <f>SUM(D11:D16)</f>
        <v>2150</v>
      </c>
      <c r="E17" s="193" t="s">
        <v>58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45" customFormat="1" x14ac:dyDescent="0.3">
      <c r="A18" s="177" t="s">
        <v>208</v>
      </c>
      <c r="B18" s="178" t="s">
        <v>209</v>
      </c>
      <c r="C18" s="178" t="s">
        <v>230</v>
      </c>
      <c r="D18" s="179">
        <v>500</v>
      </c>
      <c r="E18" s="180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s="45" customFormat="1" x14ac:dyDescent="0.3">
      <c r="A19" s="194"/>
      <c r="B19" s="192"/>
      <c r="C19" s="184" t="s">
        <v>25</v>
      </c>
      <c r="D19" s="184">
        <f>SUM(D18)</f>
        <v>500</v>
      </c>
      <c r="E19" s="193" t="s">
        <v>58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5" customFormat="1" x14ac:dyDescent="0.3">
      <c r="A20" s="195" t="s">
        <v>193</v>
      </c>
      <c r="B20" s="178" t="s">
        <v>130</v>
      </c>
      <c r="C20" s="178" t="s">
        <v>20</v>
      </c>
      <c r="D20" s="179">
        <v>0</v>
      </c>
      <c r="E20" s="180" t="s">
        <v>194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s="45" customFormat="1" x14ac:dyDescent="0.3">
      <c r="A21" s="284"/>
      <c r="B21" s="181"/>
      <c r="C21" s="178" t="s">
        <v>21</v>
      </c>
      <c r="D21" s="179">
        <v>575</v>
      </c>
      <c r="E21" s="180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s="45" customFormat="1" x14ac:dyDescent="0.3">
      <c r="A22" s="177"/>
      <c r="B22" s="181"/>
      <c r="C22" s="178" t="s">
        <v>196</v>
      </c>
      <c r="D22" s="179">
        <v>350</v>
      </c>
      <c r="E22" s="180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45" customFormat="1" x14ac:dyDescent="0.3">
      <c r="A23" s="177"/>
      <c r="B23" s="181"/>
      <c r="C23" s="178" t="s">
        <v>22</v>
      </c>
      <c r="D23" s="179">
        <v>50</v>
      </c>
      <c r="E23" s="180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45" customFormat="1" x14ac:dyDescent="0.3">
      <c r="A24" s="177"/>
      <c r="B24" s="181"/>
      <c r="C24" s="178" t="s">
        <v>23</v>
      </c>
      <c r="D24" s="179">
        <v>75</v>
      </c>
      <c r="E24" s="180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45" customFormat="1" x14ac:dyDescent="0.3">
      <c r="A25" s="177"/>
      <c r="B25" s="181"/>
      <c r="C25" s="178" t="s">
        <v>26</v>
      </c>
      <c r="D25" s="179">
        <v>75</v>
      </c>
      <c r="E25" s="180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45" customFormat="1" x14ac:dyDescent="0.3">
      <c r="A26" s="177"/>
      <c r="B26" s="181"/>
      <c r="C26" s="178" t="s">
        <v>217</v>
      </c>
      <c r="D26" s="179">
        <v>100</v>
      </c>
      <c r="E26" s="180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45" customFormat="1" x14ac:dyDescent="0.3">
      <c r="A27" s="177"/>
      <c r="B27" s="181"/>
      <c r="C27" s="178" t="s">
        <v>18</v>
      </c>
      <c r="D27" s="179">
        <v>50</v>
      </c>
      <c r="E27" s="180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45" customFormat="1" x14ac:dyDescent="0.3">
      <c r="A28" s="182"/>
      <c r="B28" s="192"/>
      <c r="C28" s="184" t="s">
        <v>25</v>
      </c>
      <c r="D28" s="184">
        <f>SUM(D20:D27)</f>
        <v>1275</v>
      </c>
      <c r="E28" s="193" t="s">
        <v>58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50" customFormat="1" x14ac:dyDescent="0.3">
      <c r="A29" s="196" t="s">
        <v>63</v>
      </c>
      <c r="B29" s="197"/>
      <c r="C29" s="198"/>
      <c r="D29" s="199">
        <f>+D28+D19+D17</f>
        <v>3925</v>
      </c>
      <c r="E29" s="200"/>
    </row>
    <row r="30" spans="1:34" s="50" customFormat="1" ht="6" customHeight="1" x14ac:dyDescent="0.3">
      <c r="A30" s="201"/>
      <c r="B30" s="202"/>
      <c r="C30" s="203"/>
      <c r="D30" s="204"/>
      <c r="E30" s="205"/>
    </row>
    <row r="31" spans="1:34" s="52" customFormat="1" x14ac:dyDescent="0.3">
      <c r="A31" s="206" t="s">
        <v>172</v>
      </c>
      <c r="B31" s="207" t="s">
        <v>27</v>
      </c>
      <c r="C31" s="207" t="s">
        <v>30</v>
      </c>
      <c r="D31" s="208" t="s">
        <v>122</v>
      </c>
      <c r="E31" s="209" t="s">
        <v>41</v>
      </c>
    </row>
    <row r="32" spans="1:34" s="52" customFormat="1" x14ac:dyDescent="0.3">
      <c r="A32" s="210" t="s">
        <v>234</v>
      </c>
      <c r="B32" s="211" t="s">
        <v>235</v>
      </c>
      <c r="C32" s="211" t="s">
        <v>155</v>
      </c>
      <c r="D32" s="212">
        <v>1230</v>
      </c>
      <c r="E32" s="239" t="s">
        <v>195</v>
      </c>
    </row>
    <row r="33" spans="1:34" s="52" customFormat="1" x14ac:dyDescent="0.3">
      <c r="A33" s="210"/>
      <c r="B33" s="211"/>
      <c r="C33" s="211" t="s">
        <v>156</v>
      </c>
      <c r="D33" s="212">
        <v>500</v>
      </c>
      <c r="E33" s="213"/>
    </row>
    <row r="34" spans="1:34" s="52" customFormat="1" x14ac:dyDescent="0.3">
      <c r="A34" s="214"/>
      <c r="B34" s="215"/>
      <c r="C34" s="211" t="s">
        <v>24</v>
      </c>
      <c r="D34" s="212">
        <v>100</v>
      </c>
      <c r="E34" s="213"/>
    </row>
    <row r="35" spans="1:34" s="52" customFormat="1" x14ac:dyDescent="0.3">
      <c r="A35" s="214"/>
      <c r="B35" s="215"/>
      <c r="C35" s="211" t="s">
        <v>176</v>
      </c>
      <c r="D35" s="212">
        <v>170</v>
      </c>
      <c r="E35" s="213"/>
    </row>
    <row r="36" spans="1:34" s="52" customFormat="1" x14ac:dyDescent="0.3">
      <c r="A36" s="216"/>
      <c r="B36" s="217"/>
      <c r="C36" s="218" t="s">
        <v>145</v>
      </c>
      <c r="D36" s="219">
        <f>SUM(D32:D35)</f>
        <v>2000</v>
      </c>
      <c r="E36" s="220" t="s">
        <v>157</v>
      </c>
    </row>
    <row r="37" spans="1:34" s="52" customFormat="1" x14ac:dyDescent="0.3">
      <c r="A37" s="221" t="s">
        <v>190</v>
      </c>
      <c r="B37" s="222"/>
      <c r="C37" s="223"/>
      <c r="D37" s="224">
        <f>D36</f>
        <v>2000</v>
      </c>
      <c r="E37" s="225"/>
    </row>
    <row r="38" spans="1:34" s="52" customFormat="1" ht="6" customHeight="1" x14ac:dyDescent="0.3">
      <c r="A38" s="226"/>
      <c r="B38" s="227"/>
      <c r="C38" s="228"/>
      <c r="D38" s="229"/>
      <c r="E38" s="230"/>
    </row>
    <row r="39" spans="1:34" x14ac:dyDescent="0.3">
      <c r="A39" s="173" t="s">
        <v>42</v>
      </c>
      <c r="B39" s="174" t="s">
        <v>27</v>
      </c>
      <c r="C39" s="174" t="s">
        <v>30</v>
      </c>
      <c r="D39" s="174"/>
      <c r="E39" s="176" t="s">
        <v>41</v>
      </c>
    </row>
    <row r="40" spans="1:34" s="45" customFormat="1" x14ac:dyDescent="0.3">
      <c r="A40" s="210" t="s">
        <v>231</v>
      </c>
      <c r="B40" s="178" t="s">
        <v>232</v>
      </c>
      <c r="C40" s="181" t="s">
        <v>20</v>
      </c>
      <c r="D40" s="179">
        <v>0</v>
      </c>
      <c r="E40" s="180" t="s">
        <v>169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</row>
    <row r="41" spans="1:34" s="45" customFormat="1" x14ac:dyDescent="0.3">
      <c r="A41" s="177"/>
      <c r="B41" s="181"/>
      <c r="C41" s="178" t="s">
        <v>61</v>
      </c>
      <c r="D41" s="179">
        <v>700</v>
      </c>
      <c r="E41" s="180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4" s="45" customFormat="1" x14ac:dyDescent="0.3">
      <c r="A42" s="177"/>
      <c r="B42" s="181"/>
      <c r="C42" s="178" t="s">
        <v>188</v>
      </c>
      <c r="D42" s="179">
        <v>525</v>
      </c>
      <c r="E42" s="180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</row>
    <row r="43" spans="1:34" s="45" customFormat="1" x14ac:dyDescent="0.3">
      <c r="A43" s="177"/>
      <c r="B43" s="181"/>
      <c r="C43" s="178" t="s">
        <v>28</v>
      </c>
      <c r="D43" s="179">
        <v>75</v>
      </c>
      <c r="E43" s="180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</row>
    <row r="44" spans="1:34" s="45" customFormat="1" x14ac:dyDescent="0.3">
      <c r="A44" s="177"/>
      <c r="B44" s="181"/>
      <c r="C44" s="178" t="s">
        <v>23</v>
      </c>
      <c r="D44" s="179">
        <v>75</v>
      </c>
      <c r="E44" s="180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4" s="45" customFormat="1" x14ac:dyDescent="0.3">
      <c r="A45" s="177"/>
      <c r="B45" s="181"/>
      <c r="C45" s="178" t="s">
        <v>24</v>
      </c>
      <c r="D45" s="179">
        <v>75</v>
      </c>
      <c r="E45" s="180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s="45" customFormat="1" x14ac:dyDescent="0.3">
      <c r="A46" s="177"/>
      <c r="B46" s="181"/>
      <c r="C46" s="181" t="s">
        <v>216</v>
      </c>
      <c r="D46" s="179">
        <v>100</v>
      </c>
      <c r="E46" s="180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s="45" customFormat="1" x14ac:dyDescent="0.3">
      <c r="A47" s="177"/>
      <c r="B47" s="181"/>
      <c r="C47" s="181" t="s">
        <v>18</v>
      </c>
      <c r="D47" s="179">
        <v>50</v>
      </c>
      <c r="E47" s="180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s="45" customFormat="1" x14ac:dyDescent="0.3">
      <c r="A48" s="194"/>
      <c r="B48" s="192"/>
      <c r="C48" s="184" t="s">
        <v>165</v>
      </c>
      <c r="D48" s="184">
        <f>SUM(D40:D47)</f>
        <v>1600</v>
      </c>
      <c r="E48" s="193" t="s">
        <v>58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</row>
    <row r="49" spans="1:34" s="45" customFormat="1" x14ac:dyDescent="0.3">
      <c r="A49" s="195" t="s">
        <v>236</v>
      </c>
      <c r="B49" s="331">
        <v>41791</v>
      </c>
      <c r="C49" s="181" t="s">
        <v>20</v>
      </c>
      <c r="D49" s="179">
        <v>0</v>
      </c>
      <c r="E49" s="180" t="s">
        <v>170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0" spans="1:34" s="45" customFormat="1" x14ac:dyDescent="0.3">
      <c r="A50" s="177"/>
      <c r="B50" s="330"/>
      <c r="C50" s="181" t="s">
        <v>61</v>
      </c>
      <c r="D50" s="179">
        <v>1000</v>
      </c>
      <c r="E50" s="18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</row>
    <row r="51" spans="1:34" s="45" customFormat="1" x14ac:dyDescent="0.3">
      <c r="A51" s="177"/>
      <c r="B51" s="181"/>
      <c r="C51" s="178" t="s">
        <v>127</v>
      </c>
      <c r="D51" s="179">
        <v>0</v>
      </c>
      <c r="E51" s="180" t="s">
        <v>110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  <row r="52" spans="1:34" s="45" customFormat="1" x14ac:dyDescent="0.3">
      <c r="A52" s="177"/>
      <c r="B52" s="181"/>
      <c r="C52" s="181" t="s">
        <v>28</v>
      </c>
      <c r="D52" s="179">
        <v>50</v>
      </c>
      <c r="E52" s="18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</row>
    <row r="53" spans="1:34" s="45" customFormat="1" x14ac:dyDescent="0.3">
      <c r="A53" s="177"/>
      <c r="B53" s="181"/>
      <c r="C53" s="181" t="s">
        <v>23</v>
      </c>
      <c r="D53" s="179">
        <v>75</v>
      </c>
      <c r="E53" s="18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s="45" customFormat="1" x14ac:dyDescent="0.3">
      <c r="A54" s="177"/>
      <c r="B54" s="181"/>
      <c r="C54" s="181" t="s">
        <v>24</v>
      </c>
      <c r="D54" s="179">
        <v>75</v>
      </c>
      <c r="E54" s="18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s="45" customFormat="1" x14ac:dyDescent="0.3">
      <c r="A55" s="177"/>
      <c r="B55" s="181"/>
      <c r="C55" s="181" t="s">
        <v>189</v>
      </c>
      <c r="D55" s="179">
        <v>100</v>
      </c>
      <c r="E55" s="18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6" spans="1:34" s="45" customFormat="1" x14ac:dyDescent="0.3">
      <c r="A56" s="177"/>
      <c r="B56" s="181"/>
      <c r="C56" s="181" t="s">
        <v>18</v>
      </c>
      <c r="D56" s="179">
        <v>0</v>
      </c>
      <c r="E56" s="180" t="s">
        <v>111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</row>
    <row r="57" spans="1:34" s="45" customFormat="1" x14ac:dyDescent="0.3">
      <c r="A57" s="194"/>
      <c r="B57" s="192"/>
      <c r="C57" s="184" t="s">
        <v>166</v>
      </c>
      <c r="D57" s="231">
        <f>SUM(D49:D56)</f>
        <v>1300</v>
      </c>
      <c r="E57" s="193" t="s">
        <v>58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</row>
    <row r="58" spans="1:34" s="45" customFormat="1" x14ac:dyDescent="0.3">
      <c r="A58" s="177" t="s">
        <v>213</v>
      </c>
      <c r="B58" s="178" t="s">
        <v>214</v>
      </c>
      <c r="C58" s="181" t="s">
        <v>20</v>
      </c>
      <c r="D58" s="179">
        <v>0</v>
      </c>
      <c r="E58" s="180" t="s">
        <v>171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</row>
    <row r="59" spans="1:34" s="45" customFormat="1" x14ac:dyDescent="0.3">
      <c r="A59" s="177"/>
      <c r="B59" s="178"/>
      <c r="C59" s="178" t="s">
        <v>61</v>
      </c>
      <c r="D59" s="179">
        <v>400</v>
      </c>
      <c r="E59" s="18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s="45" customFormat="1" x14ac:dyDescent="0.3">
      <c r="A60" s="177"/>
      <c r="B60" s="178"/>
      <c r="C60" s="178" t="s">
        <v>177</v>
      </c>
      <c r="D60" s="179">
        <v>450</v>
      </c>
      <c r="E60" s="23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s="45" customFormat="1" x14ac:dyDescent="0.3">
      <c r="A61" s="177"/>
      <c r="B61" s="181"/>
      <c r="C61" s="178" t="s">
        <v>22</v>
      </c>
      <c r="D61" s="179">
        <v>125</v>
      </c>
      <c r="E61" s="180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</row>
    <row r="62" spans="1:34" s="45" customFormat="1" x14ac:dyDescent="0.3">
      <c r="A62" s="177"/>
      <c r="B62" s="181"/>
      <c r="C62" s="178" t="s">
        <v>23</v>
      </c>
      <c r="D62" s="179">
        <v>75</v>
      </c>
      <c r="E62" s="180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</row>
    <row r="63" spans="1:34" s="45" customFormat="1" x14ac:dyDescent="0.3">
      <c r="A63" s="177"/>
      <c r="B63" s="181"/>
      <c r="C63" s="178" t="s">
        <v>24</v>
      </c>
      <c r="D63" s="179">
        <v>75</v>
      </c>
      <c r="E63" s="18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</row>
    <row r="64" spans="1:34" s="45" customFormat="1" x14ac:dyDescent="0.3">
      <c r="A64" s="177"/>
      <c r="B64" s="181"/>
      <c r="C64" s="181" t="s">
        <v>216</v>
      </c>
      <c r="D64" s="179">
        <v>100</v>
      </c>
      <c r="E64" s="180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</row>
    <row r="65" spans="1:34" s="45" customFormat="1" x14ac:dyDescent="0.3">
      <c r="A65" s="177"/>
      <c r="B65" s="181"/>
      <c r="C65" s="181" t="s">
        <v>18</v>
      </c>
      <c r="D65" s="179">
        <v>50</v>
      </c>
      <c r="E65" s="180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</row>
    <row r="66" spans="1:34" s="46" customFormat="1" x14ac:dyDescent="0.3">
      <c r="A66" s="194"/>
      <c r="B66" s="192"/>
      <c r="C66" s="184" t="s">
        <v>165</v>
      </c>
      <c r="D66" s="184">
        <f>SUM(D58:D65)</f>
        <v>1275</v>
      </c>
      <c r="E66" s="193" t="s">
        <v>58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s="45" customFormat="1" x14ac:dyDescent="0.3">
      <c r="A67" s="177" t="s">
        <v>211</v>
      </c>
      <c r="B67" s="178" t="s">
        <v>212</v>
      </c>
      <c r="C67" s="178" t="s">
        <v>20</v>
      </c>
      <c r="D67" s="179">
        <v>575</v>
      </c>
      <c r="E67" s="180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s="45" customFormat="1" x14ac:dyDescent="0.3">
      <c r="A68" s="177"/>
      <c r="B68" s="181"/>
      <c r="C68" s="178" t="s">
        <v>61</v>
      </c>
      <c r="D68" s="179">
        <v>500</v>
      </c>
      <c r="E68" s="180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s="45" customFormat="1" x14ac:dyDescent="0.3">
      <c r="A69" s="177"/>
      <c r="B69" s="181"/>
      <c r="C69" s="178" t="s">
        <v>220</v>
      </c>
      <c r="D69" s="179">
        <v>850</v>
      </c>
      <c r="E69" s="180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4" s="45" customFormat="1" x14ac:dyDescent="0.3">
      <c r="A70" s="177"/>
      <c r="B70" s="181"/>
      <c r="C70" s="178" t="s">
        <v>22</v>
      </c>
      <c r="D70" s="179">
        <v>50</v>
      </c>
      <c r="E70" s="180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4" s="45" customFormat="1" x14ac:dyDescent="0.3">
      <c r="A71" s="177"/>
      <c r="B71" s="181"/>
      <c r="C71" s="181" t="s">
        <v>23</v>
      </c>
      <c r="D71" s="179">
        <v>75</v>
      </c>
      <c r="E71" s="180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s="45" customFormat="1" x14ac:dyDescent="0.3">
      <c r="A72" s="177"/>
      <c r="B72" s="181"/>
      <c r="C72" s="181" t="s">
        <v>24</v>
      </c>
      <c r="D72" s="179">
        <v>100</v>
      </c>
      <c r="E72" s="180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s="45" customFormat="1" x14ac:dyDescent="0.3">
      <c r="A73" s="194"/>
      <c r="B73" s="192"/>
      <c r="C73" s="184" t="s">
        <v>165</v>
      </c>
      <c r="D73" s="184">
        <f>SUM(D67:D72)</f>
        <v>2150</v>
      </c>
      <c r="E73" s="193" t="s">
        <v>58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4" s="45" customFormat="1" x14ac:dyDescent="0.3">
      <c r="A74" s="195" t="s">
        <v>191</v>
      </c>
      <c r="B74" s="178" t="s">
        <v>215</v>
      </c>
      <c r="C74" s="181" t="s">
        <v>20</v>
      </c>
      <c r="D74" s="179">
        <v>0</v>
      </c>
      <c r="E74" s="180" t="s">
        <v>173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4" s="45" customFormat="1" x14ac:dyDescent="0.3">
      <c r="A75" s="177"/>
      <c r="B75" s="178"/>
      <c r="C75" s="178" t="s">
        <v>198</v>
      </c>
      <c r="D75" s="179">
        <v>400</v>
      </c>
      <c r="E75" s="180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</row>
    <row r="76" spans="1:34" s="45" customFormat="1" x14ac:dyDescent="0.3">
      <c r="A76" s="177"/>
      <c r="B76" s="181"/>
      <c r="C76" s="178" t="s">
        <v>199</v>
      </c>
      <c r="D76" s="179">
        <v>450</v>
      </c>
      <c r="E76" s="180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</row>
    <row r="77" spans="1:34" s="45" customFormat="1" x14ac:dyDescent="0.3">
      <c r="A77" s="177"/>
      <c r="B77" s="181"/>
      <c r="C77" s="178" t="s">
        <v>22</v>
      </c>
      <c r="D77" s="179">
        <v>0</v>
      </c>
      <c r="E77" s="180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4" s="45" customFormat="1" x14ac:dyDescent="0.3">
      <c r="A78" s="177"/>
      <c r="B78" s="181"/>
      <c r="C78" s="178" t="s">
        <v>23</v>
      </c>
      <c r="D78" s="179">
        <v>60</v>
      </c>
      <c r="E78" s="180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4" s="45" customFormat="1" x14ac:dyDescent="0.3">
      <c r="A79" s="177"/>
      <c r="B79" s="181"/>
      <c r="C79" s="178" t="s">
        <v>24</v>
      </c>
      <c r="D79" s="179">
        <v>75</v>
      </c>
      <c r="E79" s="180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s="45" customFormat="1" x14ac:dyDescent="0.3">
      <c r="A80" s="177"/>
      <c r="B80" s="181"/>
      <c r="C80" s="181" t="s">
        <v>216</v>
      </c>
      <c r="D80" s="179">
        <v>100</v>
      </c>
      <c r="E80" s="180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</row>
    <row r="81" spans="1:34" s="45" customFormat="1" x14ac:dyDescent="0.3">
      <c r="A81" s="177"/>
      <c r="B81" s="181"/>
      <c r="C81" s="181" t="s">
        <v>18</v>
      </c>
      <c r="D81" s="179">
        <v>50</v>
      </c>
      <c r="E81" s="180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</row>
    <row r="82" spans="1:34" s="48" customFormat="1" x14ac:dyDescent="0.3">
      <c r="A82" s="182"/>
      <c r="B82" s="183"/>
      <c r="C82" s="183" t="s">
        <v>25</v>
      </c>
      <c r="D82" s="184">
        <f>SUM(D74:D81)</f>
        <v>1135</v>
      </c>
      <c r="E82" s="193" t="s">
        <v>58</v>
      </c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</row>
    <row r="83" spans="1:34" s="45" customFormat="1" x14ac:dyDescent="0.3">
      <c r="A83" s="177" t="s">
        <v>208</v>
      </c>
      <c r="B83" s="178" t="s">
        <v>209</v>
      </c>
      <c r="C83" s="181" t="s">
        <v>20</v>
      </c>
      <c r="D83" s="186">
        <v>300</v>
      </c>
      <c r="E83" s="180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</row>
    <row r="84" spans="1:34" s="45" customFormat="1" x14ac:dyDescent="0.3">
      <c r="A84" s="177"/>
      <c r="B84" s="233"/>
      <c r="C84" s="181" t="s">
        <v>29</v>
      </c>
      <c r="D84" s="186">
        <v>0</v>
      </c>
      <c r="E84" s="180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</row>
    <row r="85" spans="1:34" s="48" customFormat="1" x14ac:dyDescent="0.3">
      <c r="A85" s="182"/>
      <c r="B85" s="183"/>
      <c r="C85" s="183" t="s">
        <v>25</v>
      </c>
      <c r="D85" s="184">
        <f>SUM(D83:D84)</f>
        <v>300</v>
      </c>
      <c r="E85" s="193" t="s">
        <v>58</v>
      </c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</row>
    <row r="86" spans="1:34" s="50" customFormat="1" x14ac:dyDescent="0.3">
      <c r="A86" s="196" t="s">
        <v>62</v>
      </c>
      <c r="B86" s="197"/>
      <c r="C86" s="197"/>
      <c r="D86" s="199">
        <f>SUM(D85+D82+D73+D66+D57+D48)</f>
        <v>7760</v>
      </c>
      <c r="E86" s="200"/>
    </row>
    <row r="87" spans="1:34" s="50" customFormat="1" ht="6" customHeight="1" x14ac:dyDescent="0.3">
      <c r="A87" s="201"/>
      <c r="B87" s="202"/>
      <c r="C87" s="202"/>
      <c r="D87" s="204"/>
      <c r="E87" s="205"/>
    </row>
    <row r="88" spans="1:34" x14ac:dyDescent="0.3">
      <c r="A88" s="173" t="s">
        <v>126</v>
      </c>
      <c r="B88" s="174" t="s">
        <v>27</v>
      </c>
      <c r="C88" s="174" t="s">
        <v>30</v>
      </c>
      <c r="D88" s="175"/>
      <c r="E88" s="176" t="s">
        <v>41</v>
      </c>
    </row>
    <row r="89" spans="1:34" s="45" customFormat="1" x14ac:dyDescent="0.3">
      <c r="A89" s="177" t="s">
        <v>35</v>
      </c>
      <c r="B89" s="178" t="s">
        <v>209</v>
      </c>
      <c r="C89" s="181" t="s">
        <v>20</v>
      </c>
      <c r="D89" s="186">
        <v>300</v>
      </c>
      <c r="E89" s="180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</row>
    <row r="90" spans="1:34" s="45" customFormat="1" x14ac:dyDescent="0.3">
      <c r="A90" s="177"/>
      <c r="B90" s="178"/>
      <c r="C90" s="178" t="s">
        <v>21</v>
      </c>
      <c r="D90" s="179">
        <v>500</v>
      </c>
      <c r="E90" s="180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</row>
    <row r="91" spans="1:34" s="45" customFormat="1" x14ac:dyDescent="0.3">
      <c r="A91" s="177" t="s">
        <v>17</v>
      </c>
      <c r="B91" s="178"/>
      <c r="C91" s="178" t="s">
        <v>233</v>
      </c>
      <c r="D91" s="179">
        <v>500</v>
      </c>
      <c r="E91" s="180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</row>
    <row r="92" spans="1:34" s="45" customFormat="1" x14ac:dyDescent="0.3">
      <c r="A92" s="177"/>
      <c r="B92" s="178"/>
      <c r="C92" s="181" t="s">
        <v>36</v>
      </c>
      <c r="D92" s="186">
        <v>50</v>
      </c>
      <c r="E92" s="180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</row>
    <row r="93" spans="1:34" s="48" customFormat="1" x14ac:dyDescent="0.3">
      <c r="A93" s="182"/>
      <c r="B93" s="183"/>
      <c r="C93" s="183" t="s">
        <v>25</v>
      </c>
      <c r="D93" s="184">
        <f>SUM(D89:D92)</f>
        <v>1350</v>
      </c>
      <c r="E93" s="193" t="s">
        <v>54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</row>
    <row r="94" spans="1:34" s="45" customFormat="1" x14ac:dyDescent="0.3">
      <c r="A94" s="177" t="s">
        <v>37</v>
      </c>
      <c r="B94" s="178" t="s">
        <v>209</v>
      </c>
      <c r="C94" s="181" t="s">
        <v>20</v>
      </c>
      <c r="D94" s="186">
        <v>300</v>
      </c>
      <c r="E94" s="180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</row>
    <row r="95" spans="1:34" s="45" customFormat="1" x14ac:dyDescent="0.3">
      <c r="A95" s="177"/>
      <c r="B95" s="178"/>
      <c r="C95" s="181" t="s">
        <v>36</v>
      </c>
      <c r="D95" s="186">
        <v>50</v>
      </c>
      <c r="E95" s="180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</row>
    <row r="96" spans="1:34" s="48" customFormat="1" x14ac:dyDescent="0.3">
      <c r="A96" s="182"/>
      <c r="B96" s="183"/>
      <c r="C96" s="183" t="s">
        <v>25</v>
      </c>
      <c r="D96" s="184">
        <f>SUM(D94:D95)</f>
        <v>350</v>
      </c>
      <c r="E96" s="193" t="s">
        <v>54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</row>
    <row r="97" spans="1:34" s="45" customFormat="1" x14ac:dyDescent="0.3">
      <c r="A97" s="177" t="s">
        <v>38</v>
      </c>
      <c r="B97" s="178" t="s">
        <v>209</v>
      </c>
      <c r="C97" s="181" t="s">
        <v>20</v>
      </c>
      <c r="D97" s="186">
        <v>300</v>
      </c>
      <c r="E97" s="180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</row>
    <row r="98" spans="1:34" s="45" customFormat="1" x14ac:dyDescent="0.3">
      <c r="A98" s="177"/>
      <c r="B98" s="178"/>
      <c r="C98" s="181" t="s">
        <v>36</v>
      </c>
      <c r="D98" s="186">
        <v>50</v>
      </c>
      <c r="E98" s="180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</row>
    <row r="99" spans="1:34" s="48" customFormat="1" x14ac:dyDescent="0.3">
      <c r="A99" s="182"/>
      <c r="B99" s="183"/>
      <c r="C99" s="183" t="s">
        <v>25</v>
      </c>
      <c r="D99" s="184">
        <f>SUM(D97:D98)</f>
        <v>350</v>
      </c>
      <c r="E99" s="193" t="s">
        <v>54</v>
      </c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s="45" customFormat="1" x14ac:dyDescent="0.3">
      <c r="A100" s="177" t="s">
        <v>39</v>
      </c>
      <c r="B100" s="178" t="s">
        <v>209</v>
      </c>
      <c r="C100" s="181" t="s">
        <v>20</v>
      </c>
      <c r="D100" s="186">
        <v>300</v>
      </c>
      <c r="E100" s="180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</row>
    <row r="101" spans="1:34" s="45" customFormat="1" x14ac:dyDescent="0.3">
      <c r="A101" s="177"/>
      <c r="B101" s="178"/>
      <c r="C101" s="181" t="s">
        <v>36</v>
      </c>
      <c r="D101" s="186">
        <v>50</v>
      </c>
      <c r="E101" s="180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</row>
    <row r="102" spans="1:34" s="48" customFormat="1" x14ac:dyDescent="0.3">
      <c r="A102" s="182"/>
      <c r="B102" s="183"/>
      <c r="C102" s="183" t="s">
        <v>25</v>
      </c>
      <c r="D102" s="184">
        <f>SUM(D100:D101)</f>
        <v>350</v>
      </c>
      <c r="E102" s="193" t="s">
        <v>54</v>
      </c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s="45" customFormat="1" x14ac:dyDescent="0.3">
      <c r="A103" s="177" t="s">
        <v>40</v>
      </c>
      <c r="B103" s="178" t="s">
        <v>209</v>
      </c>
      <c r="C103" s="181" t="s">
        <v>20</v>
      </c>
      <c r="D103" s="186">
        <v>300</v>
      </c>
      <c r="E103" s="180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</row>
    <row r="104" spans="1:34" s="45" customFormat="1" x14ac:dyDescent="0.3">
      <c r="A104" s="177"/>
      <c r="B104" s="178"/>
      <c r="C104" s="181" t="s">
        <v>36</v>
      </c>
      <c r="D104" s="186">
        <v>50</v>
      </c>
      <c r="E104" s="180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</row>
    <row r="105" spans="1:34" s="48" customFormat="1" x14ac:dyDescent="0.3">
      <c r="A105" s="182"/>
      <c r="B105" s="183"/>
      <c r="C105" s="183" t="s">
        <v>25</v>
      </c>
      <c r="D105" s="184">
        <f>SUM(D103:D104)</f>
        <v>350</v>
      </c>
      <c r="E105" s="193" t="s">
        <v>54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s="45" customFormat="1" x14ac:dyDescent="0.3">
      <c r="A106" s="177" t="s">
        <v>143</v>
      </c>
      <c r="B106" s="178" t="s">
        <v>209</v>
      </c>
      <c r="C106" s="181" t="s">
        <v>20</v>
      </c>
      <c r="D106" s="186">
        <v>300</v>
      </c>
      <c r="E106" s="180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</row>
    <row r="107" spans="1:34" s="45" customFormat="1" x14ac:dyDescent="0.3">
      <c r="A107" s="177"/>
      <c r="B107" s="178"/>
      <c r="C107" s="181" t="s">
        <v>36</v>
      </c>
      <c r="D107" s="186">
        <v>50</v>
      </c>
      <c r="E107" s="180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</row>
    <row r="108" spans="1:34" s="48" customFormat="1" x14ac:dyDescent="0.3">
      <c r="A108" s="182"/>
      <c r="B108" s="183"/>
      <c r="C108" s="183" t="s">
        <v>25</v>
      </c>
      <c r="D108" s="184">
        <f>SUM(D103:D104)</f>
        <v>350</v>
      </c>
      <c r="E108" s="193" t="s">
        <v>54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</row>
    <row r="109" spans="1:34" s="45" customFormat="1" x14ac:dyDescent="0.3">
      <c r="A109" s="177" t="s">
        <v>237</v>
      </c>
      <c r="B109" s="178" t="s">
        <v>209</v>
      </c>
      <c r="C109" s="181" t="s">
        <v>20</v>
      </c>
      <c r="D109" s="186">
        <v>300</v>
      </c>
      <c r="E109" s="180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</row>
    <row r="110" spans="1:34" s="45" customFormat="1" x14ac:dyDescent="0.3">
      <c r="A110" s="177"/>
      <c r="B110" s="178"/>
      <c r="C110" s="181" t="s">
        <v>36</v>
      </c>
      <c r="D110" s="186">
        <v>50</v>
      </c>
      <c r="E110" s="180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</row>
    <row r="111" spans="1:34" s="48" customFormat="1" x14ac:dyDescent="0.3">
      <c r="A111" s="182"/>
      <c r="B111" s="183"/>
      <c r="C111" s="183" t="s">
        <v>25</v>
      </c>
      <c r="D111" s="184">
        <f>SUM(D109:D110)</f>
        <v>350</v>
      </c>
      <c r="E111" s="193" t="s">
        <v>54</v>
      </c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</row>
    <row r="112" spans="1:34" s="45" customFormat="1" x14ac:dyDescent="0.3">
      <c r="A112" s="177" t="s">
        <v>238</v>
      </c>
      <c r="B112" s="178" t="s">
        <v>209</v>
      </c>
      <c r="C112" s="181" t="s">
        <v>20</v>
      </c>
      <c r="D112" s="186">
        <v>300</v>
      </c>
      <c r="E112" s="180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</row>
    <row r="113" spans="1:34" s="45" customFormat="1" x14ac:dyDescent="0.3">
      <c r="A113" s="177"/>
      <c r="B113" s="178"/>
      <c r="C113" s="181" t="s">
        <v>36</v>
      </c>
      <c r="D113" s="186">
        <v>50</v>
      </c>
      <c r="E113" s="180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 s="48" customFormat="1" x14ac:dyDescent="0.3">
      <c r="A114" s="182"/>
      <c r="B114" s="183"/>
      <c r="C114" s="183" t="s">
        <v>25</v>
      </c>
      <c r="D114" s="184">
        <f>SUM(D112:D113)</f>
        <v>350</v>
      </c>
      <c r="E114" s="193" t="s">
        <v>54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1:34" s="51" customFormat="1" x14ac:dyDescent="0.3">
      <c r="A115" s="234" t="s">
        <v>50</v>
      </c>
      <c r="B115" s="178" t="s">
        <v>209</v>
      </c>
      <c r="C115" s="293" t="s">
        <v>20</v>
      </c>
      <c r="D115" s="294">
        <v>300</v>
      </c>
      <c r="E115" s="236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s="51" customFormat="1" x14ac:dyDescent="0.3">
      <c r="A116" s="237"/>
      <c r="B116" s="235"/>
      <c r="C116" s="293" t="s">
        <v>36</v>
      </c>
      <c r="D116" s="186">
        <v>50</v>
      </c>
      <c r="E116" s="236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s="48" customFormat="1" x14ac:dyDescent="0.3">
      <c r="A117" s="182"/>
      <c r="B117" s="295"/>
      <c r="C117" s="183" t="s">
        <v>145</v>
      </c>
      <c r="D117" s="184">
        <v>325</v>
      </c>
      <c r="E117" s="193" t="s">
        <v>54</v>
      </c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4" s="45" customFormat="1" x14ac:dyDescent="0.3">
      <c r="A118" s="177" t="s">
        <v>219</v>
      </c>
      <c r="B118" s="178" t="s">
        <v>209</v>
      </c>
      <c r="C118" s="181" t="s">
        <v>20</v>
      </c>
      <c r="D118" s="186">
        <v>300</v>
      </c>
      <c r="E118" s="180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</row>
    <row r="119" spans="1:34" s="48" customFormat="1" x14ac:dyDescent="0.3">
      <c r="A119" s="182"/>
      <c r="B119" s="238"/>
      <c r="C119" s="183" t="s">
        <v>25</v>
      </c>
      <c r="D119" s="184">
        <f>SUM(D118:D118)</f>
        <v>300</v>
      </c>
      <c r="E119" s="193" t="s">
        <v>54</v>
      </c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</row>
    <row r="120" spans="1:34" x14ac:dyDescent="0.3">
      <c r="A120" s="188" t="s">
        <v>64</v>
      </c>
      <c r="B120" s="189"/>
      <c r="C120" s="189"/>
      <c r="D120" s="190">
        <f>SUM(D93+D96+D99+D102+D105+D108+D111+D114+D119+D117)</f>
        <v>4425</v>
      </c>
      <c r="E120" s="191"/>
    </row>
    <row r="121" spans="1:34" x14ac:dyDescent="0.3">
      <c r="A121" s="54"/>
      <c r="D121" s="55"/>
    </row>
  </sheetData>
  <phoneticPr fontId="2" type="noConversion"/>
  <pageMargins left="0.5" right="0.5" top="0.5" bottom="0.5" header="0.25" footer="0.3"/>
  <pageSetup orientation="landscape" r:id="rId1"/>
  <headerFooter alignWithMargins="0">
    <oddHeader>&amp;C&amp;"Calibri,Bold"&amp;12 2014-2015 WMCA BUDGET - TRAVEL EXPENSES</oddHeader>
    <oddFooter>&amp;R&amp;"Calibri,Regular"Final 4/30/2014</oddFooter>
  </headerFooter>
  <rowBreaks count="1" manualBreakCount="1">
    <brk id="6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Layout" zoomScaleNormal="100" workbookViewId="0">
      <selection activeCell="E1" sqref="E1"/>
    </sheetView>
  </sheetViews>
  <sheetFormatPr defaultColWidth="9.1796875" defaultRowHeight="13" x14ac:dyDescent="0.3"/>
  <cols>
    <col min="1" max="1" width="12.81640625" style="14" customWidth="1"/>
    <col min="2" max="2" width="12.81640625" style="58" customWidth="1"/>
    <col min="3" max="5" width="12.81640625" style="14" customWidth="1"/>
    <col min="6" max="6" width="36" style="2" customWidth="1"/>
    <col min="7" max="7" width="26" style="2" customWidth="1"/>
    <col min="8" max="8" width="26.26953125" style="2" customWidth="1"/>
    <col min="9" max="16384" width="9.1796875" style="2"/>
  </cols>
  <sheetData>
    <row r="1" spans="1:8" ht="40.5" customHeight="1" x14ac:dyDescent="0.3">
      <c r="A1" s="62" t="s">
        <v>180</v>
      </c>
      <c r="B1" s="62" t="s">
        <v>202</v>
      </c>
      <c r="C1" s="62" t="s">
        <v>203</v>
      </c>
      <c r="D1" s="62" t="s">
        <v>247</v>
      </c>
      <c r="E1" s="62">
        <v>0</v>
      </c>
      <c r="F1" s="61" t="s">
        <v>0</v>
      </c>
      <c r="G1" s="61" t="s">
        <v>7</v>
      </c>
      <c r="H1" s="61" t="s">
        <v>151</v>
      </c>
    </row>
    <row r="2" spans="1:8" ht="4.5" customHeight="1" x14ac:dyDescent="0.3">
      <c r="A2" s="88"/>
      <c r="B2" s="40"/>
      <c r="C2" s="89"/>
      <c r="D2" s="89"/>
      <c r="E2" s="89"/>
      <c r="F2" s="82"/>
      <c r="G2" s="82"/>
      <c r="H2" s="90"/>
    </row>
    <row r="3" spans="1:8" s="3" customFormat="1" x14ac:dyDescent="0.3">
      <c r="A3" s="143">
        <v>101790.33</v>
      </c>
      <c r="B3" s="169">
        <v>102010.88</v>
      </c>
      <c r="C3" s="169">
        <v>92177.47</v>
      </c>
      <c r="D3" s="169">
        <v>86115.46</v>
      </c>
      <c r="E3" s="144">
        <v>86225.63</v>
      </c>
      <c r="F3" s="127" t="s">
        <v>182</v>
      </c>
      <c r="G3" s="145"/>
      <c r="H3" s="146"/>
    </row>
    <row r="4" spans="1:8" s="3" customFormat="1" ht="4.5" customHeight="1" x14ac:dyDescent="0.3">
      <c r="A4" s="68"/>
      <c r="B4" s="21"/>
      <c r="C4" s="92"/>
      <c r="D4" s="92"/>
      <c r="E4" s="70"/>
      <c r="F4" s="32"/>
      <c r="G4" s="93"/>
      <c r="H4" s="94"/>
    </row>
    <row r="5" spans="1:8" s="3" customFormat="1" ht="12.75" customHeight="1" x14ac:dyDescent="0.3">
      <c r="A5" s="143">
        <v>10000</v>
      </c>
      <c r="B5" s="169">
        <v>10000</v>
      </c>
      <c r="C5" s="169">
        <v>10000</v>
      </c>
      <c r="D5" s="169">
        <v>10000</v>
      </c>
      <c r="E5" s="144">
        <v>10000</v>
      </c>
      <c r="F5" s="240" t="s">
        <v>128</v>
      </c>
      <c r="G5" s="241" t="s">
        <v>125</v>
      </c>
      <c r="H5" s="146" t="s">
        <v>124</v>
      </c>
    </row>
    <row r="6" spans="1:8" s="3" customFormat="1" ht="12.75" customHeight="1" x14ac:dyDescent="0.3">
      <c r="A6" s="289">
        <v>0</v>
      </c>
      <c r="B6" s="290">
        <v>0</v>
      </c>
      <c r="C6" s="291">
        <v>5000</v>
      </c>
      <c r="D6" s="291">
        <v>0</v>
      </c>
      <c r="E6" s="292">
        <v>5000</v>
      </c>
      <c r="F6" s="240" t="s">
        <v>185</v>
      </c>
      <c r="G6" s="241" t="s">
        <v>186</v>
      </c>
      <c r="H6" s="146" t="s">
        <v>187</v>
      </c>
    </row>
    <row r="7" spans="1:8" s="3" customFormat="1" ht="4.5" customHeight="1" x14ac:dyDescent="0.3">
      <c r="A7" s="95"/>
      <c r="B7" s="21"/>
      <c r="C7" s="96"/>
      <c r="D7" s="96"/>
      <c r="E7" s="97"/>
      <c r="F7" s="32"/>
      <c r="G7" s="93"/>
      <c r="H7" s="94"/>
    </row>
    <row r="8" spans="1:8" x14ac:dyDescent="0.3">
      <c r="A8" s="143">
        <f>+A3-A5</f>
        <v>91790.33</v>
      </c>
      <c r="B8" s="169">
        <f>B3-B5</f>
        <v>92010.880000000005</v>
      </c>
      <c r="C8" s="144">
        <f>SUM(C3-C5-C6)</f>
        <v>77177.47</v>
      </c>
      <c r="D8" s="144">
        <f>SUM(D3-D5-D6)</f>
        <v>76115.460000000006</v>
      </c>
      <c r="E8" s="144">
        <f>SUM(E3-E5-E6)</f>
        <v>71225.63</v>
      </c>
      <c r="F8" s="127" t="s">
        <v>97</v>
      </c>
      <c r="G8" s="145"/>
      <c r="H8" s="146"/>
    </row>
    <row r="9" spans="1:8" s="3" customFormat="1" ht="4.5" customHeight="1" x14ac:dyDescent="0.3">
      <c r="A9" s="98"/>
      <c r="B9" s="99"/>
      <c r="C9" s="100"/>
      <c r="D9" s="100"/>
      <c r="E9" s="101"/>
      <c r="F9" s="87"/>
      <c r="G9" s="72"/>
      <c r="H9" s="73"/>
    </row>
    <row r="10" spans="1:8" s="3" customFormat="1" x14ac:dyDescent="0.3">
      <c r="A10" s="242"/>
      <c r="B10" s="243"/>
      <c r="C10" s="244"/>
      <c r="D10" s="244"/>
      <c r="E10" s="245"/>
      <c r="F10" s="104" t="s">
        <v>9</v>
      </c>
      <c r="G10" s="246"/>
      <c r="H10" s="247"/>
    </row>
    <row r="11" spans="1:8" s="3" customFormat="1" x14ac:dyDescent="0.3">
      <c r="A11" s="152">
        <v>220.55</v>
      </c>
      <c r="B11" s="248">
        <v>230.58</v>
      </c>
      <c r="C11" s="154">
        <v>180</v>
      </c>
      <c r="D11" s="154">
        <v>108.29</v>
      </c>
      <c r="E11" s="155">
        <v>80</v>
      </c>
      <c r="F11" s="156" t="s">
        <v>102</v>
      </c>
      <c r="G11" s="249"/>
      <c r="H11" s="250"/>
    </row>
    <row r="12" spans="1:8" s="3" customFormat="1" x14ac:dyDescent="0.3">
      <c r="A12" s="152">
        <v>0</v>
      </c>
      <c r="B12" s="248">
        <v>0</v>
      </c>
      <c r="C12" s="154">
        <v>0</v>
      </c>
      <c r="D12" s="154">
        <v>0</v>
      </c>
      <c r="E12" s="155">
        <v>0</v>
      </c>
      <c r="F12" s="107" t="s">
        <v>103</v>
      </c>
      <c r="G12" s="249"/>
      <c r="H12" s="250"/>
    </row>
    <row r="13" spans="1:8" s="3" customFormat="1" x14ac:dyDescent="0.3">
      <c r="A13" s="160">
        <f t="shared" ref="A13:C13" si="0">SUM(A11:A12)</f>
        <v>220.55</v>
      </c>
      <c r="B13" s="161">
        <f t="shared" si="0"/>
        <v>230.58</v>
      </c>
      <c r="C13" s="161">
        <f t="shared" si="0"/>
        <v>180</v>
      </c>
      <c r="D13" s="161">
        <f>SUM(D11:D12)</f>
        <v>108.29</v>
      </c>
      <c r="E13" s="162">
        <f>SUM(E11:E12)</f>
        <v>80</v>
      </c>
      <c r="F13" s="113" t="s">
        <v>105</v>
      </c>
      <c r="G13" s="251"/>
      <c r="H13" s="252"/>
    </row>
    <row r="14" spans="1:8" s="3" customFormat="1" ht="4.5" customHeight="1" x14ac:dyDescent="0.3">
      <c r="A14" s="95"/>
      <c r="B14" s="21"/>
      <c r="C14" s="96"/>
      <c r="D14" s="96"/>
      <c r="E14" s="97"/>
      <c r="F14" s="71"/>
      <c r="G14" s="72"/>
      <c r="H14" s="73"/>
    </row>
    <row r="15" spans="1:8" s="3" customFormat="1" x14ac:dyDescent="0.3">
      <c r="A15" s="242"/>
      <c r="B15" s="243"/>
      <c r="C15" s="244"/>
      <c r="D15" s="244"/>
      <c r="E15" s="245"/>
      <c r="F15" s="104" t="s">
        <v>19</v>
      </c>
      <c r="G15" s="246"/>
      <c r="H15" s="247"/>
    </row>
    <row r="16" spans="1:8" s="3" customFormat="1" x14ac:dyDescent="0.3">
      <c r="A16" s="152">
        <v>0</v>
      </c>
      <c r="B16" s="248">
        <v>9376</v>
      </c>
      <c r="C16" s="154">
        <v>0</v>
      </c>
      <c r="D16" s="154">
        <v>0</v>
      </c>
      <c r="E16" s="155">
        <v>0</v>
      </c>
      <c r="F16" s="156" t="s">
        <v>174</v>
      </c>
      <c r="G16" s="249"/>
      <c r="H16" s="250"/>
    </row>
    <row r="17" spans="1:8" s="3" customFormat="1" x14ac:dyDescent="0.3">
      <c r="A17" s="278">
        <v>0</v>
      </c>
      <c r="B17" s="279">
        <v>6750</v>
      </c>
      <c r="C17" s="280">
        <v>0</v>
      </c>
      <c r="D17" s="280">
        <v>0</v>
      </c>
      <c r="E17" s="281">
        <v>0</v>
      </c>
      <c r="F17" s="156" t="s">
        <v>178</v>
      </c>
      <c r="G17" s="282"/>
      <c r="H17" s="283"/>
    </row>
    <row r="18" spans="1:8" s="3" customFormat="1" x14ac:dyDescent="0.3">
      <c r="A18" s="160">
        <f>SUM(A16:A17)</f>
        <v>0</v>
      </c>
      <c r="B18" s="160">
        <f t="shared" ref="B18:D18" si="1">SUM(B16:B17)</f>
        <v>16126</v>
      </c>
      <c r="C18" s="160">
        <f t="shared" si="1"/>
        <v>0</v>
      </c>
      <c r="D18" s="160">
        <f t="shared" si="1"/>
        <v>0</v>
      </c>
      <c r="E18" s="162">
        <f>SUM(E16:E17)</f>
        <v>0</v>
      </c>
      <c r="F18" s="113" t="s">
        <v>104</v>
      </c>
      <c r="G18" s="251"/>
      <c r="H18" s="252"/>
    </row>
    <row r="19" spans="1:8" s="3" customFormat="1" ht="4.5" customHeight="1" x14ac:dyDescent="0.3">
      <c r="A19" s="68"/>
      <c r="B19" s="21"/>
      <c r="C19" s="92"/>
      <c r="D19" s="92"/>
      <c r="E19" s="70"/>
      <c r="F19" s="71"/>
      <c r="G19" s="72"/>
      <c r="H19" s="73"/>
    </row>
    <row r="20" spans="1:8" s="13" customFormat="1" ht="25.5" customHeight="1" x14ac:dyDescent="0.3">
      <c r="A20" s="15">
        <f>A3+A13-A18</f>
        <v>102010.88</v>
      </c>
      <c r="B20" s="15">
        <f>B3+B13-B18</f>
        <v>86115.46</v>
      </c>
      <c r="C20" s="15">
        <f>C3+C13-C18</f>
        <v>92357.47</v>
      </c>
      <c r="D20" s="15">
        <f>D3+D13-D18</f>
        <v>86223.75</v>
      </c>
      <c r="E20" s="15">
        <f>E3+E13-E18</f>
        <v>86305.63</v>
      </c>
      <c r="F20" s="6" t="s">
        <v>118</v>
      </c>
      <c r="G20" s="56"/>
      <c r="H20" s="57"/>
    </row>
    <row r="22" spans="1:8" x14ac:dyDescent="0.3">
      <c r="F22" s="19"/>
    </row>
  </sheetData>
  <phoneticPr fontId="2" type="noConversion"/>
  <printOptions horizontalCentered="1"/>
  <pageMargins left="0.5" right="0.5" top="1.25" bottom="0.5" header="1" footer="0.25"/>
  <pageSetup scale="85" orientation="landscape" r:id="rId1"/>
  <headerFooter alignWithMargins="0">
    <oddHeader>&amp;C&amp;"Arial,Bold"&amp;12 2014 - 2015 WMCA BUDGET - SAVINGS</oddHeader>
    <oddFooter>&amp;RFinal 4/30/14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Layout" topLeftCell="A2" zoomScaleNormal="100" workbookViewId="0">
      <selection activeCell="D5" sqref="D5"/>
    </sheetView>
  </sheetViews>
  <sheetFormatPr defaultColWidth="9.1796875" defaultRowHeight="13" x14ac:dyDescent="0.3"/>
  <cols>
    <col min="1" max="1" width="11.453125" style="14" customWidth="1"/>
    <col min="2" max="2" width="11.453125" style="13" customWidth="1"/>
    <col min="3" max="5" width="11.453125" style="14" customWidth="1"/>
    <col min="6" max="6" width="36" style="2" customWidth="1"/>
    <col min="7" max="7" width="26" style="2" customWidth="1"/>
    <col min="8" max="8" width="26.26953125" style="2" customWidth="1"/>
    <col min="9" max="16384" width="9.1796875" style="2"/>
  </cols>
  <sheetData>
    <row r="1" spans="1:8" ht="15.5" x14ac:dyDescent="0.3">
      <c r="A1" s="341" t="s">
        <v>115</v>
      </c>
      <c r="B1" s="341"/>
      <c r="C1" s="341"/>
      <c r="D1" s="341"/>
      <c r="E1" s="341"/>
      <c r="F1" s="341"/>
      <c r="G1" s="341"/>
      <c r="H1" s="341"/>
    </row>
    <row r="3" spans="1:8" ht="40.5" customHeight="1" x14ac:dyDescent="0.3">
      <c r="A3" s="60" t="s">
        <v>180</v>
      </c>
      <c r="B3" s="60" t="s">
        <v>202</v>
      </c>
      <c r="C3" s="60" t="s">
        <v>203</v>
      </c>
      <c r="D3" s="60" t="s">
        <v>247</v>
      </c>
      <c r="E3" s="60" t="s">
        <v>204</v>
      </c>
      <c r="F3" s="79" t="s">
        <v>0</v>
      </c>
      <c r="G3" s="79" t="s">
        <v>7</v>
      </c>
      <c r="H3" s="79" t="s">
        <v>151</v>
      </c>
    </row>
    <row r="4" spans="1:8" s="3" customFormat="1" ht="4.5" customHeight="1" x14ac:dyDescent="0.3">
      <c r="A4" s="80"/>
      <c r="B4" s="81"/>
      <c r="C4" s="82"/>
      <c r="D4" s="82"/>
      <c r="E4" s="82"/>
      <c r="F4" s="81"/>
      <c r="G4" s="81"/>
      <c r="H4" s="83"/>
    </row>
    <row r="5" spans="1:8" s="3" customFormat="1" x14ac:dyDescent="0.3">
      <c r="A5" s="253">
        <v>7542.8</v>
      </c>
      <c r="B5" s="117">
        <v>2712.28</v>
      </c>
      <c r="C5" s="117">
        <v>9963.81</v>
      </c>
      <c r="D5" s="117">
        <v>9463.75</v>
      </c>
      <c r="E5" s="117">
        <v>9468.34</v>
      </c>
      <c r="F5" s="254" t="s">
        <v>206</v>
      </c>
      <c r="G5" s="255"/>
      <c r="H5" s="256"/>
    </row>
    <row r="6" spans="1:8" s="3" customFormat="1" x14ac:dyDescent="0.3">
      <c r="A6" s="257">
        <v>2500</v>
      </c>
      <c r="B6" s="258">
        <v>2500</v>
      </c>
      <c r="C6" s="258">
        <v>2500</v>
      </c>
      <c r="D6" s="258">
        <v>2500</v>
      </c>
      <c r="E6" s="258">
        <v>2500</v>
      </c>
      <c r="F6" s="259" t="s">
        <v>140</v>
      </c>
      <c r="G6" s="260" t="s">
        <v>142</v>
      </c>
      <c r="H6" s="261" t="s">
        <v>141</v>
      </c>
    </row>
    <row r="7" spans="1:8" x14ac:dyDescent="0.3">
      <c r="A7" s="160">
        <f>A5-A6</f>
        <v>5042.8</v>
      </c>
      <c r="B7" s="162">
        <f>B5-B6</f>
        <v>212.2800000000002</v>
      </c>
      <c r="C7" s="162">
        <f>SUM(C5-C6)</f>
        <v>7463.8099999999995</v>
      </c>
      <c r="D7" s="162">
        <f>SUM(D5-D6)</f>
        <v>6963.75</v>
      </c>
      <c r="E7" s="162">
        <f>SUM(E5-E6)</f>
        <v>6968.34</v>
      </c>
      <c r="F7" s="113" t="s">
        <v>97</v>
      </c>
      <c r="G7" s="163"/>
      <c r="H7" s="164"/>
    </row>
    <row r="8" spans="1:8" s="3" customFormat="1" ht="4.5" customHeight="1" x14ac:dyDescent="0.3">
      <c r="A8" s="84"/>
      <c r="B8" s="85"/>
      <c r="C8" s="86"/>
      <c r="D8" s="86"/>
      <c r="E8" s="86"/>
      <c r="F8" s="87"/>
      <c r="G8" s="72"/>
      <c r="H8" s="73"/>
    </row>
    <row r="9" spans="1:8" s="3" customFormat="1" x14ac:dyDescent="0.3">
      <c r="A9" s="262"/>
      <c r="B9" s="263"/>
      <c r="C9" s="264"/>
      <c r="D9" s="264"/>
      <c r="E9" s="264"/>
      <c r="F9" s="104" t="s">
        <v>115</v>
      </c>
      <c r="G9" s="246"/>
      <c r="H9" s="247"/>
    </row>
    <row r="10" spans="1:8" s="3" customFormat="1" x14ac:dyDescent="0.3">
      <c r="A10" s="265">
        <v>4261.7299999999996</v>
      </c>
      <c r="B10" s="258">
        <v>4541</v>
      </c>
      <c r="C10" s="258">
        <v>4000</v>
      </c>
      <c r="D10" s="258">
        <v>5798</v>
      </c>
      <c r="E10" s="258">
        <v>4000</v>
      </c>
      <c r="F10" s="107" t="s">
        <v>136</v>
      </c>
      <c r="G10" s="249"/>
      <c r="H10" s="250"/>
    </row>
    <row r="11" spans="1:8" s="3" customFormat="1" x14ac:dyDescent="0.3">
      <c r="A11" s="265">
        <v>2072</v>
      </c>
      <c r="B11" s="258">
        <v>2344</v>
      </c>
      <c r="C11" s="258">
        <v>2000</v>
      </c>
      <c r="D11" s="258">
        <v>1620</v>
      </c>
      <c r="E11" s="258">
        <v>2000</v>
      </c>
      <c r="F11" s="107" t="s">
        <v>137</v>
      </c>
      <c r="G11" s="249"/>
      <c r="H11" s="250"/>
    </row>
    <row r="12" spans="1:8" s="3" customFormat="1" x14ac:dyDescent="0.3">
      <c r="A12" s="265">
        <f>669+352+3365</f>
        <v>4386</v>
      </c>
      <c r="B12" s="258">
        <f>536+155+4470</f>
        <v>5161</v>
      </c>
      <c r="C12" s="258">
        <v>4500</v>
      </c>
      <c r="D12" s="258">
        <f>497+100+3855</f>
        <v>4452</v>
      </c>
      <c r="E12" s="258">
        <v>4500</v>
      </c>
      <c r="F12" s="107" t="s">
        <v>138</v>
      </c>
      <c r="G12" s="249"/>
      <c r="H12" s="250"/>
    </row>
    <row r="13" spans="1:8" s="3" customFormat="1" x14ac:dyDescent="0.3">
      <c r="A13" s="265">
        <v>2.73</v>
      </c>
      <c r="B13" s="258">
        <v>1.47</v>
      </c>
      <c r="C13" s="258">
        <v>0</v>
      </c>
      <c r="D13" s="258">
        <v>4.7</v>
      </c>
      <c r="E13" s="258">
        <v>2.75</v>
      </c>
      <c r="F13" s="107" t="s">
        <v>139</v>
      </c>
      <c r="G13" s="249"/>
      <c r="H13" s="250"/>
    </row>
    <row r="14" spans="1:8" s="3" customFormat="1" x14ac:dyDescent="0.3">
      <c r="A14" s="265">
        <v>0</v>
      </c>
      <c r="B14" s="258">
        <v>6750</v>
      </c>
      <c r="C14" s="258">
        <v>0</v>
      </c>
      <c r="D14" s="258">
        <v>0</v>
      </c>
      <c r="E14" s="258">
        <v>0</v>
      </c>
      <c r="F14" s="107" t="s">
        <v>112</v>
      </c>
      <c r="G14" s="249"/>
      <c r="H14" s="250"/>
    </row>
    <row r="15" spans="1:8" s="3" customFormat="1" ht="14.25" customHeight="1" x14ac:dyDescent="0.3">
      <c r="A15" s="265">
        <v>1083</v>
      </c>
      <c r="B15" s="258">
        <v>875</v>
      </c>
      <c r="C15" s="258">
        <v>800</v>
      </c>
      <c r="D15" s="258">
        <v>37</v>
      </c>
      <c r="E15" s="258">
        <v>800</v>
      </c>
      <c r="F15" s="107" t="s">
        <v>92</v>
      </c>
      <c r="G15" s="249"/>
      <c r="H15" s="250"/>
    </row>
    <row r="16" spans="1:8" s="3" customFormat="1" x14ac:dyDescent="0.3">
      <c r="A16" s="160">
        <f>SUM(A10:A15)</f>
        <v>11805.46</v>
      </c>
      <c r="B16" s="162">
        <f>SUM(B10:B15)</f>
        <v>19672.47</v>
      </c>
      <c r="C16" s="162">
        <f>SUM(C10:C15)</f>
        <v>11300</v>
      </c>
      <c r="D16" s="162">
        <f>SUM(D10:D15)</f>
        <v>11911.7</v>
      </c>
      <c r="E16" s="162">
        <f>SUM(E10:E15)</f>
        <v>11302.75</v>
      </c>
      <c r="F16" s="113" t="s">
        <v>99</v>
      </c>
      <c r="G16" s="251"/>
      <c r="H16" s="252"/>
    </row>
    <row r="17" spans="1:8" s="3" customFormat="1" x14ac:dyDescent="0.3">
      <c r="A17" s="63"/>
      <c r="B17" s="74"/>
      <c r="C17" s="64"/>
      <c r="D17" s="64"/>
      <c r="E17" s="64"/>
      <c r="F17" s="29"/>
      <c r="G17" s="75"/>
      <c r="H17" s="76"/>
    </row>
    <row r="18" spans="1:8" s="3" customFormat="1" x14ac:dyDescent="0.3">
      <c r="A18" s="63"/>
      <c r="B18" s="74"/>
      <c r="C18" s="64"/>
      <c r="D18" s="64"/>
      <c r="E18" s="64"/>
      <c r="F18" s="29"/>
      <c r="G18" s="75"/>
      <c r="H18" s="76"/>
    </row>
    <row r="19" spans="1:8" s="3" customFormat="1" ht="12.75" customHeight="1" x14ac:dyDescent="0.3">
      <c r="A19" s="341" t="s">
        <v>116</v>
      </c>
      <c r="B19" s="341"/>
      <c r="C19" s="341"/>
      <c r="D19" s="341"/>
      <c r="E19" s="341"/>
      <c r="F19" s="341"/>
      <c r="G19" s="341"/>
      <c r="H19" s="341"/>
    </row>
    <row r="20" spans="1:8" s="3" customFormat="1" ht="13.5" customHeight="1" x14ac:dyDescent="0.3">
      <c r="A20" s="63"/>
      <c r="B20" s="9"/>
      <c r="C20" s="64"/>
      <c r="D20" s="64"/>
      <c r="E20" s="64"/>
      <c r="F20" s="65"/>
      <c r="G20" s="66"/>
      <c r="H20" s="67"/>
    </row>
    <row r="21" spans="1:8" ht="40.5" customHeight="1" x14ac:dyDescent="0.3">
      <c r="A21" s="60" t="s">
        <v>180</v>
      </c>
      <c r="B21" s="60" t="s">
        <v>202</v>
      </c>
      <c r="C21" s="60" t="s">
        <v>203</v>
      </c>
      <c r="D21" s="60" t="s">
        <v>248</v>
      </c>
      <c r="E21" s="60" t="s">
        <v>204</v>
      </c>
      <c r="F21" s="79" t="s">
        <v>0</v>
      </c>
      <c r="G21" s="79" t="s">
        <v>7</v>
      </c>
      <c r="H21" s="79" t="s">
        <v>151</v>
      </c>
    </row>
    <row r="22" spans="1:8" s="3" customFormat="1" ht="4.5" customHeight="1" x14ac:dyDescent="0.3">
      <c r="A22" s="80"/>
      <c r="B22" s="81"/>
      <c r="C22" s="82"/>
      <c r="D22" s="82"/>
      <c r="E22" s="82"/>
      <c r="F22" s="81"/>
      <c r="G22" s="81"/>
      <c r="H22" s="83"/>
    </row>
    <row r="23" spans="1:8" x14ac:dyDescent="0.3">
      <c r="A23" s="116"/>
      <c r="B23" s="117"/>
      <c r="C23" s="117"/>
      <c r="D23" s="117"/>
      <c r="E23" s="117"/>
      <c r="F23" s="104" t="s">
        <v>116</v>
      </c>
      <c r="G23" s="266"/>
      <c r="H23" s="151"/>
    </row>
    <row r="24" spans="1:8" ht="26" x14ac:dyDescent="0.3">
      <c r="A24" s="267">
        <v>0</v>
      </c>
      <c r="B24" s="268">
        <v>0</v>
      </c>
      <c r="C24" s="268">
        <v>0</v>
      </c>
      <c r="D24" s="268">
        <v>0</v>
      </c>
      <c r="E24" s="268">
        <v>0</v>
      </c>
      <c r="F24" s="156" t="s">
        <v>150</v>
      </c>
      <c r="G24" s="260" t="s">
        <v>134</v>
      </c>
      <c r="H24" s="158"/>
    </row>
    <row r="25" spans="1:8" x14ac:dyDescent="0.3">
      <c r="A25" s="272">
        <v>6291.18</v>
      </c>
      <c r="B25" s="277">
        <v>3848.16</v>
      </c>
      <c r="C25" s="277">
        <v>3000</v>
      </c>
      <c r="D25" s="277">
        <v>2400</v>
      </c>
      <c r="E25" s="277">
        <v>3000</v>
      </c>
      <c r="F25" s="156" t="s">
        <v>147</v>
      </c>
      <c r="G25" s="269"/>
      <c r="H25" s="158"/>
    </row>
    <row r="26" spans="1:8" x14ac:dyDescent="0.3">
      <c r="A26" s="272">
        <v>4015</v>
      </c>
      <c r="B26" s="277">
        <v>0</v>
      </c>
      <c r="C26" s="277">
        <v>3000</v>
      </c>
      <c r="D26" s="277">
        <v>0</v>
      </c>
      <c r="E26" s="277">
        <v>3000</v>
      </c>
      <c r="F26" s="156" t="s">
        <v>148</v>
      </c>
      <c r="G26" s="269"/>
      <c r="H26" s="158"/>
    </row>
    <row r="27" spans="1:8" x14ac:dyDescent="0.3">
      <c r="A27" s="272">
        <v>10500</v>
      </c>
      <c r="B27" s="277">
        <v>17475</v>
      </c>
      <c r="C27" s="277">
        <v>12000</v>
      </c>
      <c r="D27" s="277">
        <v>15950</v>
      </c>
      <c r="E27" s="277">
        <v>16000</v>
      </c>
      <c r="F27" s="156" t="s">
        <v>149</v>
      </c>
      <c r="G27" s="260"/>
      <c r="H27" s="158"/>
    </row>
    <row r="28" spans="1:8" ht="26" x14ac:dyDescent="0.3">
      <c r="A28" s="272">
        <f>2250+322.07+176</f>
        <v>2748.07</v>
      </c>
      <c r="B28" s="277">
        <f>2470.05+112.84</f>
        <v>2582.8900000000003</v>
      </c>
      <c r="C28" s="277">
        <v>2500</v>
      </c>
      <c r="D28" s="277">
        <v>2491.73</v>
      </c>
      <c r="E28" s="277">
        <v>2500</v>
      </c>
      <c r="F28" s="156" t="s">
        <v>181</v>
      </c>
      <c r="G28" s="260" t="s">
        <v>120</v>
      </c>
      <c r="H28" s="158"/>
    </row>
    <row r="29" spans="1:8" x14ac:dyDescent="0.3">
      <c r="A29" s="272">
        <v>1919.09</v>
      </c>
      <c r="B29" s="277">
        <v>3424.35</v>
      </c>
      <c r="C29" s="277">
        <v>2000</v>
      </c>
      <c r="D29" s="277">
        <v>2805.9</v>
      </c>
      <c r="E29" s="277">
        <v>2000</v>
      </c>
      <c r="F29" s="156" t="s">
        <v>135</v>
      </c>
      <c r="G29" s="270"/>
      <c r="H29" s="158"/>
    </row>
    <row r="30" spans="1:8" ht="12.75" customHeight="1" x14ac:dyDescent="0.3">
      <c r="A30" s="273">
        <f>SUM(A24:A29)</f>
        <v>25473.34</v>
      </c>
      <c r="B30" s="112">
        <f>SUM(B24:B29)</f>
        <v>27330.399999999998</v>
      </c>
      <c r="C30" s="112">
        <f>SUM(C24:C29)</f>
        <v>22500</v>
      </c>
      <c r="D30" s="112">
        <f>SUM(D24:D29)</f>
        <v>23647.63</v>
      </c>
      <c r="E30" s="112">
        <f>SUM(E24:E29)</f>
        <v>26500</v>
      </c>
      <c r="F30" s="113" t="s">
        <v>98</v>
      </c>
      <c r="G30" s="271"/>
      <c r="H30" s="164"/>
    </row>
    <row r="31" spans="1:8" s="3" customFormat="1" ht="12.75" customHeight="1" x14ac:dyDescent="0.3">
      <c r="A31" s="274"/>
      <c r="B31" s="23"/>
      <c r="C31" s="23"/>
      <c r="D31" s="23"/>
      <c r="E31" s="23"/>
      <c r="F31" s="65"/>
      <c r="G31" s="78"/>
    </row>
    <row r="32" spans="1:8" s="3" customFormat="1" ht="13.5" customHeight="1" x14ac:dyDescent="0.3">
      <c r="A32" s="275"/>
      <c r="B32" s="9"/>
      <c r="C32" s="64"/>
      <c r="D32" s="64"/>
      <c r="E32" s="64"/>
      <c r="F32" s="65"/>
      <c r="G32" s="66"/>
      <c r="H32" s="67"/>
    </row>
    <row r="33" spans="1:8" s="1" customFormat="1" ht="25.5" customHeight="1" x14ac:dyDescent="0.3">
      <c r="A33" s="276">
        <f>SUM(A5+A16-A30)</f>
        <v>-6125.0800000000017</v>
      </c>
      <c r="B33" s="285">
        <f>SUM(B5+B16-B30)</f>
        <v>-4945.6499999999978</v>
      </c>
      <c r="C33" s="276">
        <f>SUM(C5+C16-C30)</f>
        <v>-1236.1900000000023</v>
      </c>
      <c r="D33" s="276">
        <f>SUM(D5+D16-D30)</f>
        <v>-2272.1800000000003</v>
      </c>
      <c r="E33" s="276">
        <f>SUM(E5+E16-E30)</f>
        <v>-5728.91</v>
      </c>
      <c r="F33" s="6" t="s">
        <v>117</v>
      </c>
      <c r="G33" s="59"/>
      <c r="H33" s="7"/>
    </row>
    <row r="35" spans="1:8" x14ac:dyDescent="0.3">
      <c r="F35" s="1"/>
    </row>
    <row r="36" spans="1:8" x14ac:dyDescent="0.3">
      <c r="A36" s="1"/>
    </row>
    <row r="38" spans="1:8" x14ac:dyDescent="0.3">
      <c r="A38" s="1"/>
    </row>
  </sheetData>
  <mergeCells count="2">
    <mergeCell ref="A19:H19"/>
    <mergeCell ref="A1:H1"/>
  </mergeCells>
  <phoneticPr fontId="2" type="noConversion"/>
  <printOptions horizontalCentered="1"/>
  <pageMargins left="0.7" right="0.7" top="1" bottom="0.75" header="0.75" footer="0.3"/>
  <pageSetup scale="85" orientation="landscape" r:id="rId1"/>
  <headerFooter alignWithMargins="0">
    <oddHeader xml:space="preserve">&amp;C&amp;"Calibri,Bold"&amp;12 2014-2015 WMCA BUDGET - SCHOLARSHIP FUND&amp;"Arial,Bold"
</oddHeader>
    <oddFooter>&amp;R&amp;"Calibri,Regular"Final 4/30/2014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Revenues</vt:lpstr>
      <vt:lpstr>Expenditures</vt:lpstr>
      <vt:lpstr>Travel</vt:lpstr>
      <vt:lpstr>Savings</vt:lpstr>
      <vt:lpstr>Scholarship</vt:lpstr>
      <vt:lpstr>Expenditures!Print_Area</vt:lpstr>
      <vt:lpstr>Revenues!Print_Area</vt:lpstr>
      <vt:lpstr>Savings!Print_Area</vt:lpstr>
      <vt:lpstr>Scholarship!Print_Area</vt:lpstr>
      <vt:lpstr>Travel!Print_Area</vt:lpstr>
      <vt:lpstr>Expenditures!Print_Titles</vt:lpstr>
    </vt:vector>
  </TitlesOfParts>
  <Company>City of Lakewood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abush</dc:creator>
  <cp:lastModifiedBy>Bobbie Usselman</cp:lastModifiedBy>
  <cp:lastPrinted>2014-05-08T20:21:22Z</cp:lastPrinted>
  <dcterms:created xsi:type="dcterms:W3CDTF">2006-08-17T02:17:07Z</dcterms:created>
  <dcterms:modified xsi:type="dcterms:W3CDTF">2014-05-08T20:41:18Z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